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780" windowWidth="14175" windowHeight="8385"/>
  </bookViews>
  <sheets>
    <sheet name="отчет за 12 месяцев" sheetId="1" r:id="rId1"/>
    <sheet name="Sheet2" sheetId="2" r:id="rId2"/>
    <sheet name="Sheet3" sheetId="3" r:id="rId3"/>
    <sheet name="Sheet4" sheetId="4" r:id="rId4"/>
    <sheet name="Sheet5" sheetId="5" r:id="rId5"/>
    <sheet name="Sheet6" sheetId="6" r:id="rId6"/>
  </sheets>
  <definedNames>
    <definedName name="_xlnm.Print_Titles" localSheetId="0">'отчет за 12 месяцев'!$7:$8</definedName>
    <definedName name="_xlnm.Print_Area" localSheetId="0">'отчет за 12 месяцев'!$A$1:$L$613</definedName>
  </definedNames>
  <calcPr calcId="145621"/>
</workbook>
</file>

<file path=xl/calcChain.xml><?xml version="1.0" encoding="utf-8"?>
<calcChain xmlns="http://schemas.openxmlformats.org/spreadsheetml/2006/main">
  <c r="J590" i="1" l="1"/>
  <c r="I126" i="1" l="1"/>
  <c r="J605" i="1" l="1"/>
  <c r="J15" i="1" s="1"/>
  <c r="I55" i="1" l="1"/>
  <c r="K582" i="1" l="1"/>
  <c r="J580" i="1"/>
  <c r="K580" i="1" s="1"/>
  <c r="K573" i="1"/>
  <c r="I571" i="1"/>
  <c r="J55" i="1" l="1"/>
  <c r="K56" i="1"/>
  <c r="K57" i="1"/>
  <c r="J49" i="1"/>
  <c r="I49" i="1"/>
  <c r="J46" i="1"/>
  <c r="I46" i="1"/>
  <c r="I45" i="1" s="1"/>
  <c r="K51" i="1"/>
  <c r="K50" i="1"/>
  <c r="K48" i="1" l="1"/>
  <c r="K47" i="1"/>
  <c r="J598" i="1" l="1"/>
  <c r="I598" i="1"/>
  <c r="K601" i="1"/>
  <c r="J587" i="1" l="1"/>
  <c r="I587" i="1"/>
  <c r="K594" i="1"/>
  <c r="I345" i="1" l="1"/>
  <c r="I560" i="1" l="1"/>
  <c r="I557" i="1" s="1"/>
  <c r="J533" i="1" l="1"/>
  <c r="J532" i="1"/>
  <c r="I532" i="1"/>
  <c r="I552" i="1"/>
  <c r="I533" i="1" s="1"/>
  <c r="J520" i="1"/>
  <c r="I520" i="1"/>
  <c r="K530" i="1" l="1"/>
  <c r="J352" i="1"/>
  <c r="J353" i="1"/>
  <c r="J354" i="1"/>
  <c r="I352" i="1"/>
  <c r="I353" i="1"/>
  <c r="I354" i="1"/>
  <c r="I515" i="1"/>
  <c r="K511" i="1"/>
  <c r="K506" i="1"/>
  <c r="I503" i="1"/>
  <c r="J503" i="1"/>
  <c r="K462" i="1"/>
  <c r="K463" i="1"/>
  <c r="J461" i="1"/>
  <c r="I461" i="1"/>
  <c r="K459" i="1"/>
  <c r="K460" i="1"/>
  <c r="K458" i="1" l="1"/>
  <c r="K461" i="1"/>
  <c r="J118" i="1"/>
  <c r="J87" i="1" l="1"/>
  <c r="J60" i="1" s="1"/>
  <c r="J86" i="1"/>
  <c r="I87" i="1"/>
  <c r="I60" i="1" s="1"/>
  <c r="I86" i="1"/>
  <c r="I59" i="1" s="1"/>
  <c r="J282" i="1"/>
  <c r="J281" i="1"/>
  <c r="I281" i="1"/>
  <c r="I282" i="1"/>
  <c r="K332" i="1"/>
  <c r="K333" i="1"/>
  <c r="J331" i="1"/>
  <c r="I331" i="1"/>
  <c r="K331" i="1" l="1"/>
  <c r="I280" i="1"/>
  <c r="K280" i="1" s="1"/>
  <c r="J85" i="1"/>
  <c r="J59" i="1"/>
  <c r="K282" i="1"/>
  <c r="K330" i="1"/>
  <c r="K329" i="1"/>
  <c r="J328" i="1"/>
  <c r="I328" i="1"/>
  <c r="K327" i="1"/>
  <c r="K326" i="1"/>
  <c r="J325" i="1"/>
  <c r="J322" i="1"/>
  <c r="I322" i="1"/>
  <c r="K324" i="1"/>
  <c r="J319" i="1"/>
  <c r="I319" i="1"/>
  <c r="K321" i="1"/>
  <c r="J316" i="1"/>
  <c r="I316" i="1"/>
  <c r="K318" i="1"/>
  <c r="J313" i="1"/>
  <c r="I313" i="1"/>
  <c r="K315" i="1"/>
  <c r="J310" i="1"/>
  <c r="I310" i="1"/>
  <c r="K312" i="1"/>
  <c r="K319" i="1" l="1"/>
  <c r="K316" i="1"/>
  <c r="K313" i="1"/>
  <c r="K310" i="1"/>
  <c r="K322" i="1"/>
  <c r="K328" i="1"/>
  <c r="K325" i="1"/>
  <c r="J306" i="1"/>
  <c r="I306" i="1"/>
  <c r="J303" i="1"/>
  <c r="I303" i="1"/>
  <c r="K301" i="1"/>
  <c r="K302" i="1"/>
  <c r="K304" i="1"/>
  <c r="K305" i="1"/>
  <c r="K307" i="1"/>
  <c r="K308" i="1"/>
  <c r="J300" i="1"/>
  <c r="I300" i="1"/>
  <c r="K298" i="1"/>
  <c r="K299" i="1"/>
  <c r="K303" i="1" l="1"/>
  <c r="K306" i="1"/>
  <c r="K300" i="1"/>
  <c r="J297" i="1"/>
  <c r="K295" i="1"/>
  <c r="K296" i="1"/>
  <c r="J294" i="1"/>
  <c r="I294" i="1"/>
  <c r="K294" i="1" l="1"/>
  <c r="K297" i="1"/>
  <c r="K291" i="1"/>
  <c r="K290" i="1"/>
  <c r="J289" i="1"/>
  <c r="I289" i="1"/>
  <c r="K287" i="1"/>
  <c r="K288" i="1"/>
  <c r="J286" i="1"/>
  <c r="I286" i="1"/>
  <c r="K284" i="1"/>
  <c r="K285" i="1"/>
  <c r="J283" i="1"/>
  <c r="I283" i="1"/>
  <c r="K289" i="1" l="1"/>
  <c r="K283" i="1"/>
  <c r="K286" i="1"/>
  <c r="J131" i="1"/>
  <c r="J205" i="1"/>
  <c r="I205" i="1"/>
  <c r="J238" i="1"/>
  <c r="J235" i="1"/>
  <c r="J232" i="1"/>
  <c r="J229" i="1"/>
  <c r="J226" i="1"/>
  <c r="J223" i="1"/>
  <c r="J202" i="1" l="1"/>
  <c r="I202" i="1"/>
  <c r="J199" i="1"/>
  <c r="J196" i="1"/>
  <c r="J193" i="1"/>
  <c r="J190" i="1"/>
  <c r="J172" i="1"/>
  <c r="J160" i="1"/>
  <c r="I160" i="1"/>
  <c r="I21" i="1"/>
  <c r="I17" i="1" s="1"/>
  <c r="J44" i="1" l="1"/>
  <c r="I44" i="1"/>
  <c r="J42" i="1"/>
  <c r="I42" i="1"/>
  <c r="J38" i="1"/>
  <c r="I33" i="1"/>
  <c r="K34" i="1"/>
  <c r="I31" i="1"/>
  <c r="J595" i="1" l="1"/>
  <c r="J40" i="1" l="1"/>
  <c r="K593" i="1" l="1"/>
  <c r="I40" i="1" l="1"/>
  <c r="I25" i="1"/>
  <c r="I23" i="1" s="1"/>
  <c r="J121" i="1"/>
  <c r="I121" i="1"/>
  <c r="K119" i="1"/>
  <c r="K120" i="1"/>
  <c r="I118" i="1"/>
  <c r="K118" i="1" s="1"/>
  <c r="J115" i="1"/>
  <c r="I115" i="1"/>
  <c r="J112" i="1"/>
  <c r="I112" i="1"/>
  <c r="J109" i="1"/>
  <c r="I109" i="1"/>
  <c r="J106" i="1"/>
  <c r="I106" i="1"/>
  <c r="J97" i="1"/>
  <c r="I97" i="1"/>
  <c r="I94" i="1"/>
  <c r="J94" i="1"/>
  <c r="I88" i="1"/>
  <c r="I82" i="1"/>
  <c r="J61" i="1"/>
  <c r="J64" i="1"/>
  <c r="J67" i="1"/>
  <c r="J79" i="1"/>
  <c r="I79" i="1"/>
  <c r="J73" i="1"/>
  <c r="I73" i="1"/>
  <c r="J70" i="1"/>
  <c r="I70" i="1"/>
  <c r="I67" i="1"/>
  <c r="I61" i="1"/>
  <c r="J132" i="1"/>
  <c r="I132" i="1"/>
  <c r="I19" i="1" s="1"/>
  <c r="I13" i="1" s="1"/>
  <c r="I131" i="1"/>
  <c r="K173" i="1"/>
  <c r="K174" i="1"/>
  <c r="I172" i="1"/>
  <c r="K172" i="1" s="1"/>
  <c r="I85" i="1" l="1"/>
  <c r="J19" i="1"/>
  <c r="I130" i="1"/>
  <c r="I250" i="1"/>
  <c r="J244" i="1"/>
  <c r="I244" i="1"/>
  <c r="J247" i="1"/>
  <c r="I247" i="1"/>
  <c r="J277" i="1"/>
  <c r="I277" i="1"/>
  <c r="I274" i="1"/>
  <c r="J271" i="1"/>
  <c r="J268" i="1"/>
  <c r="I271" i="1"/>
  <c r="I268" i="1"/>
  <c r="K242" i="1"/>
  <c r="K243" i="1"/>
  <c r="I241" i="1"/>
  <c r="K241" i="1" s="1"/>
  <c r="I238" i="1"/>
  <c r="I235" i="1"/>
  <c r="I226" i="1"/>
  <c r="J220" i="1"/>
  <c r="I220" i="1"/>
  <c r="J217" i="1"/>
  <c r="I214" i="1"/>
  <c r="J208" i="1"/>
  <c r="I208" i="1"/>
  <c r="I199" i="1"/>
  <c r="I196" i="1"/>
  <c r="I193" i="1"/>
  <c r="I190" i="1"/>
  <c r="J187" i="1"/>
  <c r="I187" i="1"/>
  <c r="J184" i="1"/>
  <c r="I184" i="1"/>
  <c r="J181" i="1"/>
  <c r="I181" i="1"/>
  <c r="J178" i="1"/>
  <c r="I178" i="1"/>
  <c r="J175" i="1"/>
  <c r="I175" i="1"/>
  <c r="J163" i="1"/>
  <c r="I163" i="1"/>
  <c r="J151" i="1"/>
  <c r="I151" i="1"/>
  <c r="J148" i="1"/>
  <c r="I148" i="1"/>
  <c r="J145" i="1"/>
  <c r="I145" i="1"/>
  <c r="K146" i="1"/>
  <c r="K147" i="1"/>
  <c r="J142" i="1"/>
  <c r="I142" i="1"/>
  <c r="J139" i="1"/>
  <c r="I139" i="1"/>
  <c r="J136" i="1"/>
  <c r="I136" i="1"/>
  <c r="J133" i="1"/>
  <c r="I133" i="1"/>
  <c r="I58" i="1" l="1"/>
  <c r="K145" i="1"/>
  <c r="I590" i="1"/>
  <c r="K590" i="1" s="1"/>
  <c r="J350" i="1" l="1"/>
  <c r="J345" i="1" s="1"/>
  <c r="J13" i="1" s="1"/>
  <c r="I512" i="1" l="1"/>
  <c r="I507" i="1" l="1"/>
  <c r="J507" i="1"/>
  <c r="K508" i="1"/>
  <c r="K509" i="1"/>
  <c r="K510" i="1"/>
  <c r="I495" i="1"/>
  <c r="J495" i="1"/>
  <c r="K496" i="1"/>
  <c r="K497" i="1"/>
  <c r="K498" i="1"/>
  <c r="I499" i="1"/>
  <c r="J499" i="1"/>
  <c r="K500" i="1"/>
  <c r="K501" i="1"/>
  <c r="K502" i="1"/>
  <c r="K503" i="1"/>
  <c r="K504" i="1"/>
  <c r="K505" i="1"/>
  <c r="K491" i="1"/>
  <c r="K492" i="1"/>
  <c r="K493" i="1"/>
  <c r="K483" i="1"/>
  <c r="K484" i="1"/>
  <c r="K485" i="1"/>
  <c r="K486" i="1"/>
  <c r="K487" i="1"/>
  <c r="K488" i="1"/>
  <c r="K489" i="1"/>
  <c r="K478" i="1"/>
  <c r="K479" i="1"/>
  <c r="K480" i="1"/>
  <c r="K481" i="1"/>
  <c r="K482" i="1"/>
  <c r="K477" i="1"/>
  <c r="K476" i="1"/>
  <c r="K475" i="1"/>
  <c r="K494" i="1" l="1"/>
  <c r="K499" i="1"/>
  <c r="K490" i="1"/>
  <c r="K507" i="1"/>
  <c r="K495" i="1"/>
  <c r="I452" i="1"/>
  <c r="I449" i="1"/>
  <c r="I446" i="1"/>
  <c r="I443" i="1"/>
  <c r="I440" i="1"/>
  <c r="I433" i="1"/>
  <c r="I430" i="1"/>
  <c r="I427" i="1"/>
  <c r="I424" i="1"/>
  <c r="I418" i="1"/>
  <c r="I415" i="1"/>
  <c r="I411" i="1"/>
  <c r="J405" i="1"/>
  <c r="I405" i="1"/>
  <c r="J402" i="1"/>
  <c r="I402" i="1"/>
  <c r="K404" i="1"/>
  <c r="I396" i="1"/>
  <c r="I387" i="1"/>
  <c r="I384" i="1"/>
  <c r="I381" i="1"/>
  <c r="I372" i="1"/>
  <c r="I369" i="1"/>
  <c r="I366" i="1"/>
  <c r="I359" i="1"/>
  <c r="I363" i="1"/>
  <c r="K362" i="1"/>
  <c r="I356" i="1"/>
  <c r="K355" i="1"/>
  <c r="K402" i="1" l="1"/>
  <c r="J572" i="1"/>
  <c r="J571" i="1" s="1"/>
  <c r="K571" i="1" s="1"/>
  <c r="J519" i="1" l="1"/>
  <c r="I519" i="1"/>
  <c r="I348" i="1" s="1"/>
  <c r="I343" i="1" s="1"/>
  <c r="J527" i="1"/>
  <c r="I527" i="1"/>
  <c r="K528" i="1"/>
  <c r="K529" i="1"/>
  <c r="J348" i="1" l="1"/>
  <c r="J349" i="1"/>
  <c r="J344" i="1" s="1"/>
  <c r="I349" i="1"/>
  <c r="I344" i="1" s="1"/>
  <c r="K527" i="1"/>
  <c r="J130" i="1"/>
  <c r="K105" i="1"/>
  <c r="K104" i="1"/>
  <c r="K103" i="1"/>
  <c r="K42" i="1"/>
  <c r="K41" i="1"/>
  <c r="J30" i="1"/>
  <c r="J25" i="1"/>
  <c r="J22" i="1" l="1"/>
  <c r="J343" i="1"/>
  <c r="J342" i="1" s="1"/>
  <c r="J347" i="1"/>
  <c r="I11" i="1"/>
  <c r="I124" i="1" l="1"/>
  <c r="K343" i="1" l="1"/>
  <c r="K570" i="1"/>
  <c r="K555" i="1"/>
  <c r="J554" i="1"/>
  <c r="K554" i="1" s="1"/>
  <c r="K552" i="1"/>
  <c r="K551" i="1"/>
  <c r="K550" i="1"/>
  <c r="K549" i="1"/>
  <c r="K548" i="1"/>
  <c r="K547" i="1"/>
  <c r="K546" i="1"/>
  <c r="K532" i="1"/>
  <c r="J531" i="1"/>
  <c r="K531" i="1" s="1"/>
  <c r="K525" i="1"/>
  <c r="K519" i="1"/>
  <c r="K474" i="1"/>
  <c r="K473" i="1"/>
  <c r="K472" i="1"/>
  <c r="K471" i="1"/>
  <c r="K470" i="1"/>
  <c r="K469" i="1"/>
  <c r="K468" i="1"/>
  <c r="K467" i="1"/>
  <c r="K466" i="1"/>
  <c r="K465" i="1"/>
  <c r="K464" i="1"/>
  <c r="K399" i="1"/>
  <c r="K352" i="1"/>
  <c r="K348" i="1"/>
  <c r="I342" i="1"/>
  <c r="K219" i="1"/>
  <c r="K218" i="1"/>
  <c r="K217" i="1"/>
  <c r="I127" i="1" l="1"/>
  <c r="K102" i="1" l="1"/>
  <c r="K101" i="1"/>
  <c r="K100" i="1"/>
  <c r="K99" i="1"/>
  <c r="K98" i="1"/>
  <c r="K97" i="1"/>
  <c r="K96" i="1"/>
  <c r="K95" i="1"/>
  <c r="K94" i="1"/>
  <c r="K84" i="1"/>
  <c r="K83" i="1"/>
  <c r="K82" i="1"/>
  <c r="K81" i="1"/>
  <c r="K80" i="1"/>
  <c r="K79" i="1"/>
  <c r="K69" i="1"/>
  <c r="K68" i="1"/>
  <c r="K67" i="1"/>
  <c r="K66" i="1"/>
  <c r="K65" i="1"/>
  <c r="K64" i="1"/>
  <c r="K61" i="1"/>
  <c r="K62" i="1"/>
  <c r="K63" i="1"/>
  <c r="K39" i="1"/>
  <c r="K38" i="1"/>
  <c r="K569" i="1" l="1"/>
  <c r="K568" i="1"/>
  <c r="K562" i="1"/>
  <c r="K563" i="1"/>
  <c r="K565" i="1"/>
  <c r="K566" i="1"/>
  <c r="J564" i="1"/>
  <c r="J567" i="1"/>
  <c r="K567" i="1" s="1"/>
  <c r="K564" i="1" l="1"/>
  <c r="J560" i="1"/>
  <c r="J557" i="1" s="1"/>
  <c r="K561" i="1"/>
  <c r="K133" i="1"/>
  <c r="K134" i="1"/>
  <c r="K135" i="1"/>
  <c r="K136" i="1"/>
  <c r="K137" i="1"/>
  <c r="K138" i="1"/>
  <c r="K139" i="1"/>
  <c r="K140" i="1"/>
  <c r="K141" i="1"/>
  <c r="K142" i="1"/>
  <c r="K143" i="1"/>
  <c r="K144" i="1"/>
  <c r="K148" i="1"/>
  <c r="K149" i="1"/>
  <c r="K150" i="1"/>
  <c r="K151" i="1"/>
  <c r="K152" i="1"/>
  <c r="K153" i="1"/>
  <c r="K154" i="1"/>
  <c r="K155" i="1"/>
  <c r="K156" i="1"/>
  <c r="K157" i="1"/>
  <c r="K158" i="1"/>
  <c r="K159" i="1"/>
  <c r="K160" i="1"/>
  <c r="K161" i="1"/>
  <c r="K162" i="1"/>
  <c r="K163" i="1"/>
  <c r="K164" i="1"/>
  <c r="K165" i="1"/>
  <c r="K166" i="1"/>
  <c r="K167" i="1"/>
  <c r="K168" i="1"/>
  <c r="K169" i="1"/>
  <c r="K170" i="1"/>
  <c r="K171" i="1"/>
  <c r="K175" i="1"/>
  <c r="K176" i="1"/>
  <c r="K177" i="1"/>
  <c r="K178" i="1"/>
  <c r="K179" i="1"/>
  <c r="K180" i="1"/>
  <c r="K181" i="1"/>
  <c r="K182" i="1"/>
  <c r="K183" i="1"/>
  <c r="K184" i="1"/>
  <c r="K185" i="1"/>
  <c r="K186" i="1"/>
  <c r="K187" i="1"/>
  <c r="K188" i="1"/>
  <c r="K189" i="1"/>
  <c r="K190" i="1"/>
  <c r="K191" i="1"/>
  <c r="K192" i="1"/>
  <c r="K193" i="1"/>
  <c r="K194" i="1"/>
  <c r="K195" i="1"/>
  <c r="K196" i="1"/>
  <c r="K197" i="1"/>
  <c r="K198" i="1"/>
  <c r="K199" i="1"/>
  <c r="K200" i="1"/>
  <c r="K201" i="1"/>
  <c r="K202" i="1"/>
  <c r="K203" i="1"/>
  <c r="K204" i="1"/>
  <c r="K205" i="1"/>
  <c r="K206" i="1"/>
  <c r="K207" i="1"/>
  <c r="K208" i="1"/>
  <c r="K209" i="1"/>
  <c r="K210" i="1"/>
  <c r="K211" i="1"/>
  <c r="K212" i="1"/>
  <c r="K213" i="1"/>
  <c r="K215" i="1"/>
  <c r="K216" i="1"/>
  <c r="K220" i="1"/>
  <c r="K221" i="1"/>
  <c r="K222" i="1"/>
  <c r="K223" i="1"/>
  <c r="K224" i="1"/>
  <c r="K225" i="1"/>
  <c r="K226" i="1"/>
  <c r="K227" i="1"/>
  <c r="K228" i="1"/>
  <c r="K229" i="1"/>
  <c r="K230" i="1"/>
  <c r="K231" i="1"/>
  <c r="K232" i="1"/>
  <c r="K233" i="1"/>
  <c r="K234" i="1"/>
  <c r="K235" i="1"/>
  <c r="K236" i="1"/>
  <c r="K237" i="1"/>
  <c r="K238" i="1"/>
  <c r="K239" i="1"/>
  <c r="K240" i="1"/>
  <c r="K244" i="1"/>
  <c r="K245" i="1"/>
  <c r="K246" i="1"/>
  <c r="K247" i="1"/>
  <c r="K248" i="1"/>
  <c r="K249" i="1"/>
  <c r="K251" i="1"/>
  <c r="K252" i="1"/>
  <c r="K254" i="1"/>
  <c r="K255" i="1"/>
  <c r="K257" i="1"/>
  <c r="K258" i="1"/>
  <c r="K260" i="1"/>
  <c r="K261" i="1"/>
  <c r="K263" i="1"/>
  <c r="K264" i="1"/>
  <c r="K266" i="1"/>
  <c r="K267" i="1"/>
  <c r="K268" i="1"/>
  <c r="K269" i="1"/>
  <c r="K270" i="1"/>
  <c r="K271" i="1"/>
  <c r="K272" i="1"/>
  <c r="K273" i="1"/>
  <c r="K275" i="1"/>
  <c r="K276" i="1"/>
  <c r="K277" i="1"/>
  <c r="K278" i="1"/>
  <c r="K279" i="1"/>
  <c r="J274" i="1"/>
  <c r="K274" i="1" s="1"/>
  <c r="J265" i="1"/>
  <c r="K265" i="1" s="1"/>
  <c r="J262" i="1"/>
  <c r="K262" i="1" s="1"/>
  <c r="K259" i="1"/>
  <c r="J253" i="1"/>
  <c r="K253" i="1" s="1"/>
  <c r="J250" i="1"/>
  <c r="K250" i="1" s="1"/>
  <c r="J214" i="1"/>
  <c r="K214" i="1" s="1"/>
  <c r="K256" i="1" l="1"/>
  <c r="K70" i="1" l="1"/>
  <c r="K71" i="1"/>
  <c r="K72" i="1"/>
  <c r="K73" i="1"/>
  <c r="K74" i="1"/>
  <c r="K75" i="1"/>
  <c r="K76" i="1"/>
  <c r="K77" i="1"/>
  <c r="K78" i="1"/>
  <c r="K85" i="1"/>
  <c r="K86" i="1"/>
  <c r="K87" i="1"/>
  <c r="K88" i="1"/>
  <c r="K89" i="1"/>
  <c r="K90" i="1"/>
  <c r="K91" i="1"/>
  <c r="K92" i="1"/>
  <c r="K93" i="1"/>
  <c r="K106" i="1"/>
  <c r="K107" i="1"/>
  <c r="K108" i="1"/>
  <c r="K109" i="1"/>
  <c r="K110" i="1"/>
  <c r="K111" i="1"/>
  <c r="K112" i="1"/>
  <c r="K113" i="1"/>
  <c r="K114" i="1"/>
  <c r="K115" i="1"/>
  <c r="K116" i="1"/>
  <c r="K117" i="1"/>
  <c r="K121" i="1"/>
  <c r="K122" i="1"/>
  <c r="K123" i="1"/>
  <c r="J124" i="1"/>
  <c r="K124" i="1" l="1"/>
  <c r="J127" i="1"/>
  <c r="K126" i="1"/>
  <c r="K125" i="1"/>
  <c r="K129" i="1"/>
  <c r="K128" i="1"/>
  <c r="K127" i="1" l="1"/>
  <c r="K323" i="1"/>
  <c r="K334" i="1"/>
  <c r="K309" i="1"/>
  <c r="K311" i="1"/>
  <c r="K314" i="1"/>
  <c r="K317" i="1"/>
  <c r="K320" i="1"/>
  <c r="J518" i="1" l="1"/>
  <c r="K518" i="1" s="1"/>
  <c r="J418" i="1"/>
  <c r="J449" i="1"/>
  <c r="K599" i="1" l="1"/>
  <c r="K598" i="1" l="1"/>
  <c r="J381" i="1"/>
  <c r="K381" i="1" s="1"/>
  <c r="J384" i="1"/>
  <c r="K384" i="1" s="1"/>
  <c r="J387" i="1"/>
  <c r="K387" i="1" s="1"/>
  <c r="J396" i="1"/>
  <c r="K396" i="1" s="1"/>
  <c r="K400" i="1"/>
  <c r="K401" i="1"/>
  <c r="K403" i="1"/>
  <c r="K405" i="1"/>
  <c r="K408" i="1"/>
  <c r="J411" i="1"/>
  <c r="K411" i="1" s="1"/>
  <c r="K414" i="1"/>
  <c r="J415" i="1"/>
  <c r="K415" i="1" s="1"/>
  <c r="K418" i="1"/>
  <c r="K421" i="1"/>
  <c r="J424" i="1"/>
  <c r="K424" i="1" s="1"/>
  <c r="J427" i="1"/>
  <c r="K427" i="1" s="1"/>
  <c r="J430" i="1"/>
  <c r="K430" i="1" s="1"/>
  <c r="J433" i="1"/>
  <c r="K433" i="1" s="1"/>
  <c r="K436" i="1"/>
  <c r="K437" i="1"/>
  <c r="J440" i="1"/>
  <c r="K440" i="1" s="1"/>
  <c r="J443" i="1"/>
  <c r="K443" i="1" s="1"/>
  <c r="J446" i="1"/>
  <c r="K446" i="1" s="1"/>
  <c r="K449" i="1"/>
  <c r="J452" i="1"/>
  <c r="K452" i="1" s="1"/>
  <c r="K455" i="1"/>
  <c r="J512" i="1"/>
  <c r="K512" i="1" s="1"/>
  <c r="J515" i="1"/>
  <c r="K515" i="1" s="1"/>
  <c r="K378" i="1"/>
  <c r="K375" i="1"/>
  <c r="J372" i="1"/>
  <c r="K372" i="1" s="1"/>
  <c r="K373" i="1"/>
  <c r="K374" i="1"/>
  <c r="K376" i="1"/>
  <c r="K377" i="1"/>
  <c r="K379" i="1"/>
  <c r="K380" i="1"/>
  <c r="K382" i="1"/>
  <c r="K383" i="1"/>
  <c r="K385" i="1"/>
  <c r="K386" i="1"/>
  <c r="K388" i="1"/>
  <c r="K389" i="1"/>
  <c r="K390" i="1"/>
  <c r="K391" i="1"/>
  <c r="K392" i="1"/>
  <c r="K393" i="1"/>
  <c r="K394" i="1"/>
  <c r="K395" i="1"/>
  <c r="K397" i="1"/>
  <c r="K398" i="1"/>
  <c r="K406" i="1"/>
  <c r="K407" i="1"/>
  <c r="K409" i="1"/>
  <c r="K410" i="1"/>
  <c r="K412" i="1"/>
  <c r="K413" i="1"/>
  <c r="K416" i="1"/>
  <c r="K417" i="1"/>
  <c r="K419" i="1"/>
  <c r="K420" i="1"/>
  <c r="K422" i="1"/>
  <c r="K423" i="1"/>
  <c r="K425" i="1"/>
  <c r="K426" i="1"/>
  <c r="K428" i="1"/>
  <c r="K429" i="1"/>
  <c r="K431" i="1"/>
  <c r="K432" i="1"/>
  <c r="K434" i="1"/>
  <c r="K435" i="1"/>
  <c r="K438" i="1"/>
  <c r="K439" i="1"/>
  <c r="K441" i="1"/>
  <c r="K442" i="1"/>
  <c r="K444" i="1"/>
  <c r="K445" i="1"/>
  <c r="K447" i="1"/>
  <c r="K448" i="1"/>
  <c r="K450" i="1"/>
  <c r="K451" i="1"/>
  <c r="K453" i="1"/>
  <c r="K454" i="1"/>
  <c r="K456" i="1"/>
  <c r="K457" i="1"/>
  <c r="K513" i="1"/>
  <c r="K514" i="1"/>
  <c r="K516" i="1"/>
  <c r="K517" i="1"/>
  <c r="K520" i="1"/>
  <c r="K521" i="1"/>
  <c r="K522" i="1"/>
  <c r="K523" i="1"/>
  <c r="K524" i="1"/>
  <c r="K526" i="1"/>
  <c r="K533" i="1"/>
  <c r="K534" i="1"/>
  <c r="K535" i="1"/>
  <c r="K536" i="1"/>
  <c r="K537" i="1"/>
  <c r="K538" i="1"/>
  <c r="K539" i="1"/>
  <c r="K540" i="1"/>
  <c r="K541" i="1"/>
  <c r="K542" i="1"/>
  <c r="K543" i="1"/>
  <c r="K544" i="1"/>
  <c r="K545" i="1"/>
  <c r="K370" i="1"/>
  <c r="K371" i="1"/>
  <c r="J369" i="1"/>
  <c r="K369" i="1" s="1"/>
  <c r="K367" i="1"/>
  <c r="K368" i="1"/>
  <c r="J366" i="1"/>
  <c r="K366" i="1" s="1"/>
  <c r="K364" i="1"/>
  <c r="K365" i="1"/>
  <c r="J363" i="1"/>
  <c r="K363" i="1" s="1"/>
  <c r="K360" i="1"/>
  <c r="K361" i="1"/>
  <c r="J359" i="1"/>
  <c r="K359" i="1" s="1"/>
  <c r="K357" i="1"/>
  <c r="K358" i="1"/>
  <c r="J356" i="1"/>
  <c r="K356" i="1" s="1"/>
  <c r="K354" i="1" l="1"/>
  <c r="K351" i="1"/>
  <c r="K353" i="1"/>
  <c r="K581" i="1"/>
  <c r="K577" i="1"/>
  <c r="K556" i="1"/>
  <c r="K347" i="1" l="1"/>
  <c r="K350" i="1"/>
  <c r="K349" i="1"/>
  <c r="K335" i="1"/>
  <c r="K36" i="1" l="1"/>
  <c r="K37" i="1"/>
  <c r="J24" i="1" l="1"/>
  <c r="J21" i="1" l="1"/>
  <c r="J20" i="1" s="1"/>
  <c r="K560" i="1"/>
  <c r="J17" i="1" l="1"/>
  <c r="J11" i="1" s="1"/>
  <c r="K606" i="1"/>
  <c r="K607" i="1"/>
  <c r="I605" i="1"/>
  <c r="I15" i="1" s="1"/>
  <c r="K15" i="1" s="1"/>
  <c r="K605" i="1" l="1"/>
  <c r="K608" i="1"/>
  <c r="J45" i="1" l="1"/>
  <c r="J43" i="1" l="1"/>
  <c r="J18" i="1" s="1"/>
  <c r="K346" i="1"/>
  <c r="K345" i="1"/>
  <c r="K344" i="1"/>
  <c r="K52" i="1"/>
  <c r="K53" i="1"/>
  <c r="K54" i="1"/>
  <c r="K55" i="1"/>
  <c r="K59" i="1"/>
  <c r="K60" i="1"/>
  <c r="K131" i="1"/>
  <c r="K132" i="1"/>
  <c r="K292" i="1"/>
  <c r="K293" i="1"/>
  <c r="K336" i="1"/>
  <c r="K281" i="1"/>
  <c r="K130" i="1"/>
  <c r="K58" i="1"/>
  <c r="K46" i="1"/>
  <c r="K49" i="1"/>
  <c r="I43" i="1"/>
  <c r="K44" i="1"/>
  <c r="K26" i="1"/>
  <c r="K27" i="1"/>
  <c r="K28" i="1"/>
  <c r="K29" i="1"/>
  <c r="K31" i="1"/>
  <c r="K32" i="1"/>
  <c r="K35" i="1"/>
  <c r="K40" i="1"/>
  <c r="I30" i="1"/>
  <c r="I22" i="1" s="1"/>
  <c r="I20" i="1" s="1"/>
  <c r="J12" i="1" l="1"/>
  <c r="I18" i="1"/>
  <c r="I16" i="1" s="1"/>
  <c r="K45" i="1"/>
  <c r="K43" i="1"/>
  <c r="K559" i="1"/>
  <c r="K19" i="1"/>
  <c r="K30" i="1"/>
  <c r="K24" i="1"/>
  <c r="K33" i="1"/>
  <c r="K25" i="1"/>
  <c r="J16" i="1" l="1"/>
  <c r="K557" i="1"/>
  <c r="K342" i="1"/>
  <c r="K21" i="1"/>
  <c r="K22" i="1"/>
  <c r="K23" i="1"/>
  <c r="J588" i="1"/>
  <c r="J14" i="1" l="1"/>
  <c r="J10" i="1" s="1"/>
  <c r="J585" i="1"/>
  <c r="K20" i="1"/>
  <c r="K18" i="1"/>
  <c r="K17" i="1"/>
  <c r="I595" i="1"/>
  <c r="I12" i="1" s="1"/>
  <c r="K596" i="1"/>
  <c r="I588" i="1"/>
  <c r="I585" i="1" s="1"/>
  <c r="K585" i="1" l="1"/>
  <c r="K588" i="1"/>
  <c r="I14" i="1"/>
  <c r="I10" i="1" s="1"/>
  <c r="K16" i="1"/>
  <c r="K587" i="1"/>
  <c r="K572" i="1"/>
  <c r="K595" i="1"/>
  <c r="K12" i="1" l="1"/>
  <c r="K13" i="1" l="1"/>
  <c r="K14" i="1"/>
  <c r="K589" i="1"/>
  <c r="K10" i="1" l="1"/>
  <c r="K11" i="1"/>
</calcChain>
</file>

<file path=xl/sharedStrings.xml><?xml version="1.0" encoding="utf-8"?>
<sst xmlns="http://schemas.openxmlformats.org/spreadsheetml/2006/main" count="2041" uniqueCount="922">
  <si>
    <t>№ п/п</t>
  </si>
  <si>
    <t>Плановый срок</t>
  </si>
  <si>
    <t>Фактический срок</t>
  </si>
  <si>
    <t>Источники финансирования</t>
  </si>
  <si>
    <t>Результат реализации мероприятия государственной программы 
(краткое описание)</t>
  </si>
  <si>
    <t>Всего</t>
  </si>
  <si>
    <t>местный бюджет</t>
  </si>
  <si>
    <t>областной бюджет</t>
  </si>
  <si>
    <t>не требуется</t>
  </si>
  <si>
    <t xml:space="preserve"> 6.</t>
  </si>
  <si>
    <t>внебюджетные средства</t>
  </si>
  <si>
    <t xml:space="preserve"> 6.1</t>
  </si>
  <si>
    <t xml:space="preserve"> 6.2</t>
  </si>
  <si>
    <t>Предоставление субсидий юридическим лицам и индивидуальным предпринимателям, осуществляющим перевозку пассажиров автомобильным и электрофицированным транспортом городского сообщения и автомобильным транспортом пригородного сообщения, на возмещение части недополученных доходов в связи с установлением стоимости льготного проезда для отдельных категорий граждан, проживающих на территории Кировской области</t>
  </si>
  <si>
    <t>всего</t>
  </si>
  <si>
    <t>начало реализации</t>
  </si>
  <si>
    <t>окончание реализации</t>
  </si>
  <si>
    <t>федеральный бюджет</t>
  </si>
  <si>
    <t>Отношение фактических расходов к плановым
(в %)</t>
  </si>
  <si>
    <t>х</t>
  </si>
  <si>
    <t>министр здравоохранения Кировской области А.В. Черняев</t>
  </si>
  <si>
    <t>Приобретение транспортных средств, соответствующих установленным требованиям, для осуществления перевозки пассажиров и багажа на маршрутах регулярных перевозок</t>
  </si>
  <si>
    <t>Погашение лизинговых платежей за 10 автобусов, приобретенных в 2018-2019 годах</t>
  </si>
  <si>
    <t>6.3</t>
  </si>
  <si>
    <t>Осуществление мониторинга пассажиропотока, количества единиц транспортных средств, используемых для осуществления регулярных перевозок пассажиров и багажа на межмуниципальных маршрутах, и количества маршрутов в целях формирования оптимальной маршрутной сети пассажирских перевозок</t>
  </si>
  <si>
    <t>7</t>
  </si>
  <si>
    <t>Отдельное мероприятие "Организация транспортного обслуживания населения Кировской области железнодорождным транспортом в пригородном сообщении"</t>
  </si>
  <si>
    <t>7.1</t>
  </si>
  <si>
    <t>Предоставление из областного бюджета субсидий организациям транспорта, осуществляющим перевозку пассажиров и багажа железнодорожным транспортом общего пользования в пригородном сообщении, на возмещение им части недополученных доходов в связи с государственным регулированием тарифов</t>
  </si>
  <si>
    <t>7.2.</t>
  </si>
  <si>
    <t>Взаимодействие с организациями транспорта, осуществляющим перевозку пассажиров и багажа железнодорожным транспортом общего пользования в пригородном сообщении, по вопросам, связанным с организацией пассажирских перевозок железнодорожным транспортом общего пользования в пригородном сообщении на территории Кировской области</t>
  </si>
  <si>
    <t>Отдельное мероприятие «Организация осуществления авиационной деятельности»</t>
  </si>
  <si>
    <t>8.1</t>
  </si>
  <si>
    <t>8.2</t>
  </si>
  <si>
    <t>5.</t>
  </si>
  <si>
    <t>Региональный проект «Безопасность дорожного движения в Кировской области»</t>
  </si>
  <si>
    <t>Утверждение ежегодного межведомственного плана мероприятий по освещению в средствах массовой информации вопросов безопасности дорожного движения</t>
  </si>
  <si>
    <t>5.1</t>
  </si>
  <si>
    <t>Проведение тематических занятий по профилактике детского дорожно-транспортного травматизма</t>
  </si>
  <si>
    <t>5.2</t>
  </si>
  <si>
    <t>5.3</t>
  </si>
  <si>
    <t>5.4</t>
  </si>
  <si>
    <t>5.5</t>
  </si>
  <si>
    <t>Проведение совместных учений сотрудников пожарно-спасательных подразделений, подразделений полиции, медицинских учреждений, дорожных служб, принимающих участие в ликвидации дорожно-транспортных происшествий</t>
  </si>
  <si>
    <t>5.6</t>
  </si>
  <si>
    <t>Проведение регионального этапа и организация участия областной команды во Всероссийском этапе конкурса «Безопасное колесо», Всероссийском первенстве по автомногоборью</t>
  </si>
  <si>
    <t>5.7</t>
  </si>
  <si>
    <t>Проведение областного родительского собрания с родителями на базе общеобразовательных организаций по вопросам профилактики детского дорожно-транспортного травматизма</t>
  </si>
  <si>
    <t>Поставка технических средств обучения, наглядных учебных и методических материалов для организаций, осуществляющих обучение детей, работу по профилактике детского дорожно-транспортного травматизма</t>
  </si>
  <si>
    <t>5.8</t>
  </si>
  <si>
    <t>Отдельное мероприятие "Организация транспортного обслуживания населения Кировской области автомобильным и электрифицированным транспортом"</t>
  </si>
  <si>
    <t>Отдельное мероприятие «Развитие дорожного хозяйства Кировской области»</t>
  </si>
  <si>
    <t>2.1</t>
  </si>
  <si>
    <t xml:space="preserve">федеральный бюджет </t>
  </si>
  <si>
    <t>Мостовой переход через реку Чепца у г. Кирово-Чепецка на автомобильной дороге Кирово-Чепецк - Слободской в Кировской области</t>
  </si>
  <si>
    <t>Разработка проектной документации</t>
  </si>
  <si>
    <t>2.2</t>
  </si>
  <si>
    <t>Ремонт и капитальный ремонт автомобильных дорог общего пользования регионального или межмуниципального значения Кировской области</t>
  </si>
  <si>
    <t>2.3</t>
  </si>
  <si>
    <t>Нормативное содержание автомобильных дорог общего пользования регионального или межмуниципального значения</t>
  </si>
  <si>
    <t>Предоставление субсидий муниципальным образованиям на осуществление дорожной деятельности в отношении автомобильных дорог общего пользования местного значения</t>
  </si>
  <si>
    <t xml:space="preserve">Обеспечено софинансирование расходных обязательств, возникающих при выполнении полномочий органов местного самоуправления по осуществлению дорожной деятельности </t>
  </si>
  <si>
    <t>3.</t>
  </si>
  <si>
    <t>1</t>
  </si>
  <si>
    <t>1.1</t>
  </si>
  <si>
    <t>1.1.1.</t>
  </si>
  <si>
    <t>1.1.2.</t>
  </si>
  <si>
    <t>1.1.1.1</t>
  </si>
  <si>
    <t>1.1.1.2</t>
  </si>
  <si>
    <t>1.1.2.1</t>
  </si>
  <si>
    <t>1.1.2.2</t>
  </si>
  <si>
    <t>1.1.3.</t>
  </si>
  <si>
    <t>1.1.3.1</t>
  </si>
  <si>
    <t>1.1.4.</t>
  </si>
  <si>
    <t>1.1.4.1</t>
  </si>
  <si>
    <t>1.1.5.</t>
  </si>
  <si>
    <t>Реконструкция моста через реку Ирючка на км 140+050 автомобильной дороги Казань – Пермь в Малмыжском районе (замена на водопропускную трубу)</t>
  </si>
  <si>
    <t>1.2</t>
  </si>
  <si>
    <t>1.3</t>
  </si>
  <si>
    <t>1.3.1</t>
  </si>
  <si>
    <t>Обеспечение содержания автомобильных дорог общего пользования регионального или межмуниципального, местного значения в части выполнения мероприятий по обеспечению безопасности дорожного движения</t>
  </si>
  <si>
    <t>Расходы на обработку и рассылку постановлений органов государственного контроля (надзора) об административных правонарушениях в области дорожного движения, выявленных с помощью специальных технических средств, установленных на автомобильных дорогах общего пользования регионального или межмуниципального значения</t>
  </si>
  <si>
    <t>Обеспечение сопровождения программного обеспечения, используемого для формирования и ведения банков данных о транспортных потоках на автомобильных дорогах регионального или межмуниципального значения</t>
  </si>
  <si>
    <t>Обслуживание комплексов фото- и видеофиксации на автомобильных дорогах Кировской области регионального и межмуниципального значения</t>
  </si>
  <si>
    <t>Предоставление межбюджетных трансфертов местным бюджетам из областного бюджета на содержание автомобильных дорог общего пользования местного значения в части выполнения мероприятий по обеспечению безопасности дорожного движения</t>
  </si>
  <si>
    <t>Расходы на обработку и рассылку постановлений органов государственного контроля (надзора) об административных правонарушениях в области дорожного движения, выявленных с помощью специальных технических средств, установленных на автомобильных дорогах общего пользования федерального значения</t>
  </si>
  <si>
    <t>1.3.2</t>
  </si>
  <si>
    <t>1.3.2.1</t>
  </si>
  <si>
    <t>1.3.2.2</t>
  </si>
  <si>
    <t>1.3.2.3.</t>
  </si>
  <si>
    <t>1.3.2.4</t>
  </si>
  <si>
    <t>1.3.2.5</t>
  </si>
  <si>
    <t>1.3.2.6</t>
  </si>
  <si>
    <t>1.5</t>
  </si>
  <si>
    <t>1.6</t>
  </si>
  <si>
    <t>1.4</t>
  </si>
  <si>
    <t>1.6.1</t>
  </si>
  <si>
    <t>1.6.2</t>
  </si>
  <si>
    <t>Финансовое обеспечение деятельности областного государственного учреждения «Дорожный комитет Кировской области»</t>
  </si>
  <si>
    <t>Осуществление регионального государственного надзора за сохранностью автомобильных дорог регионального или межмуниципального значения</t>
  </si>
  <si>
    <t>Отдельное мероприятие «Организация дорожного движения в Кировской области»</t>
  </si>
  <si>
    <t>Осуществление согласования и (или) утверждения документации по организации дорожного движения (комплексных схем организации дорожного движения и проектов организации дорожного движения)</t>
  </si>
  <si>
    <t>Ведение реестров парковок общего пользования в Кировской области</t>
  </si>
  <si>
    <t>Осуществление регионального государственного контроля в области организации дорожного движения</t>
  </si>
  <si>
    <t>2</t>
  </si>
  <si>
    <t>3.1.</t>
  </si>
  <si>
    <t>3.2.</t>
  </si>
  <si>
    <t>3.2.1.</t>
  </si>
  <si>
    <t>3.2.2.</t>
  </si>
  <si>
    <t>3.3.</t>
  </si>
  <si>
    <t>4.1</t>
  </si>
  <si>
    <t>Региональный проект «Общесистемные меры развития дорожного хозяйства Кировской области»</t>
  </si>
  <si>
    <t>Размещение автоматических пунктов весогабаритного контроля транспортных средств на автомобильных дорогах общего пользования Кировской области регионального или межмуниципального значения</t>
  </si>
  <si>
    <t>4.2</t>
  </si>
  <si>
    <t>Отдельное мероприятие «Осуществление регионального государственного контроля в сфере перевозок пассажиров и багажа легковым такси»</t>
  </si>
  <si>
    <t>Проведение проверки соответствия установленным обязательным требованиям при выдаче юридическим лицам и индивидуальным предпринимателям разрешений на осуществление деятельности по перевозке пассажиров и багажа легковым такси</t>
  </si>
  <si>
    <t>Осуществление регионального государственного контроля в сфере перевозок пассажиров и багажа легковым такси</t>
  </si>
  <si>
    <t>9</t>
  </si>
  <si>
    <t>9.1</t>
  </si>
  <si>
    <t>9.2</t>
  </si>
  <si>
    <t>Отдельное мероприятие «Налоговые расходы»</t>
  </si>
  <si>
    <t>Предоставление налоговых льгот по налогу на имущество организаций, основной вид экономической деятельности которых относится к вспомогательной деятельности воздушного транспорта</t>
  </si>
  <si>
    <t>Предоставление налоговых льгот по налогу на имущество организаций в отношении автомобильных дорог общего пользования регионального, межмуниципального и местного значения</t>
  </si>
  <si>
    <t>Отдельное мероприятие «Обеспечение реализации Государственной программы»</t>
  </si>
  <si>
    <t>налоговый расход –консолидированный бюджет</t>
  </si>
  <si>
    <t>10</t>
  </si>
  <si>
    <t>10.1</t>
  </si>
  <si>
    <t>10.2</t>
  </si>
  <si>
    <t>11</t>
  </si>
  <si>
    <t>Осуществляется региональный государственный надзор за сохранностью автомобильных дорог регионального или межмуниципального значения</t>
  </si>
  <si>
    <t xml:space="preserve">Наименование государственной программы, подпрограммы, отдельного мероприятия, проекта, мероприятия
</t>
  </si>
  <si>
    <t xml:space="preserve">Ответственный исполнитель, соисполнитель, участник
</t>
  </si>
  <si>
    <t xml:space="preserve">Статус выполнения мероприятия
</t>
  </si>
  <si>
    <t>Обеспечено привлечение инвестиций получателями налоговых льгот.              Оценка налоговых льгот осуществляется в целом по году, по окончанию отчетного периода</t>
  </si>
  <si>
    <t>Обеспечено материально-техническое и организационное обеспечение деятельности министерства транспорта Кировской области</t>
  </si>
  <si>
    <t xml:space="preserve">Отчет </t>
  </si>
  <si>
    <t xml:space="preserve"> об исполнении плана реализации </t>
  </si>
  <si>
    <t>государственной программы"Развитие транспортной системы"</t>
  </si>
  <si>
    <t xml:space="preserve">                                                                                 </t>
  </si>
  <si>
    <t xml:space="preserve">Государственная программа Кировской области «Развитие транспортной системы» </t>
  </si>
  <si>
    <t>Строительство и реконструкция автомобильных дорог общего пользования регионального или межмуниципального значения</t>
  </si>
  <si>
    <t>Автомобильная дорога Киров – Котлас –Архангельск, участок Опарино – Альмеж  в Кировской области</t>
  </si>
  <si>
    <t>Изготовление технического плана</t>
  </si>
  <si>
    <t>Строительство автомобильной дороги Киров – Котлас – Архангельск, участок Опарино – Альмеж в Кировской области</t>
  </si>
  <si>
    <t>Реконструкция автомобильной дороги Киров – Котлас – Архангельск с подъездами: к пгт Опарино, к пос. Альмеж, к пос. Скрябино, участок Вазюк – Опарино в Кировской области</t>
  </si>
  <si>
    <t>Выполнение работ по нормативному содержанию автомобильных дорог общего пользования регионального или межмуниципального значения</t>
  </si>
  <si>
    <t>заместитель министра транспорта
Ю.А. Шевелев, органы местного самоуправления (по согласованию)</t>
  </si>
  <si>
    <t>1.4.1.</t>
  </si>
  <si>
    <t>Ремонт автомобильной дороги Вятские Поляны – Нижние Шуни Вятскополянского района</t>
  </si>
  <si>
    <t>глава Вятскополянского района Чернов А.Ю.</t>
  </si>
  <si>
    <t>1.4.2.</t>
  </si>
  <si>
    <t>Ремонт автомобильной дороги Кикнур-Шапта</t>
  </si>
  <si>
    <t>1.4.3.</t>
  </si>
  <si>
    <t>Ремонт автомобильной дороги Киров – Малмыж – Вятские Поляны – Парфеновщина в Куменском районе</t>
  </si>
  <si>
    <t>глава Куменского района
Шемпелев И.Н.</t>
  </si>
  <si>
    <t>1.4.4.</t>
  </si>
  <si>
    <t>Ремонт автомобильной дороги г. Вятские Поляны – с. Слудка (выше ул. Красная до северной границы г. Вятские Поляны)</t>
  </si>
  <si>
    <t>глава городского округа город Вятские Поляны Ширяева Г.П.</t>
  </si>
  <si>
    <t>1.4.5.</t>
  </si>
  <si>
    <t>Ремонт автомобильной дороги по улице Красная г. Вятские Поляны</t>
  </si>
  <si>
    <t>1.4.6.</t>
  </si>
  <si>
    <t>Ремонт автомобильной дороги по ул. Советская в г. Вятские Поляны</t>
  </si>
  <si>
    <t>1.4.7.</t>
  </si>
  <si>
    <t>Ремонт автомобильной дороги по ул. Строительной в г. Кирово-Чепецк</t>
  </si>
  <si>
    <t>первый заместитель главы администрации г. Кирово-Чепецк Гагаринов И.А.</t>
  </si>
  <si>
    <t>1.4.8.</t>
  </si>
  <si>
    <t>Ремонт автомобильной дороги от поста ГИБДД до ул. Ленина</t>
  </si>
  <si>
    <t>1.4.9.</t>
  </si>
  <si>
    <t>Ремонт автомобильной дороги по улице Урицкого в г. Котельниче Кировской области</t>
  </si>
  <si>
    <t>глава г. Котельнича Лыков А.В.</t>
  </si>
  <si>
    <t>Ремонт автомобильной дороги по улице Чапаева в г. Котельниче Кировской области</t>
  </si>
  <si>
    <t>1.4.10.</t>
  </si>
  <si>
    <t>1.4.11.</t>
  </si>
  <si>
    <t>1.4.12.</t>
  </si>
  <si>
    <t>1.4.13.</t>
  </si>
  <si>
    <t xml:space="preserve">Ремонт автомобильной дороги
по ул. Кирова ЗАТО Первомайский пгт Первомайский
</t>
  </si>
  <si>
    <t>глава ЗАТО Первомайский Казанцева О.А.</t>
  </si>
  <si>
    <t>Содержание автомобильных дорог общего пользования местного значения</t>
  </si>
  <si>
    <t>органы местного самоуправления</t>
  </si>
  <si>
    <t>Предоставление субсидий местным бюджетам из областного бюджета на ремонт автомобильных дорог местного значения с твердым покрытием в границах городских населенных пунктов</t>
  </si>
  <si>
    <t>заместитель министра 
транспорта
Ю.А. Шевелев, органы местного самоуправления (по согласованию)</t>
  </si>
  <si>
    <t>1.5.1.</t>
  </si>
  <si>
    <t xml:space="preserve">Ремонт автомобильной дороги
по ул. Глазырина в г. Белая Холуница Кировской области
</t>
  </si>
  <si>
    <t>Ремонт автомобильной дороги
по ул. Коммунистическая в г. Белая Холуница Кировской области</t>
  </si>
  <si>
    <t>1.5.2.</t>
  </si>
  <si>
    <t>глава Белохолуницкого городского поселения Кашин С.А.</t>
  </si>
  <si>
    <t>Ремонт автомобильной дороги
по ул. Ленина в г. Белая Холуница Кировской области</t>
  </si>
  <si>
    <t>1.5.3.</t>
  </si>
  <si>
    <t xml:space="preserve">Ремонт автомобильной дороги
по ул. Энгельса в г. Белая Холуница Кировской области
</t>
  </si>
  <si>
    <t>1.5.4.</t>
  </si>
  <si>
    <t>1.5.5.</t>
  </si>
  <si>
    <t>Ремонт автомобильной дороги улицы 1 Мая Кирсинского городского поселения Верхнекамского района</t>
  </si>
  <si>
    <t>глава Кирсинского городского поселения Утёмов Э.А.</t>
  </si>
  <si>
    <t>1.5.6.</t>
  </si>
  <si>
    <t>Ремонт автомобильной дороги улицы Комсомольская Кирсинского городского поселения Верхнекамского района</t>
  </si>
  <si>
    <t>1.5.7.</t>
  </si>
  <si>
    <t>Ремонт автомобильной дороги улицы Заречная Кирсинского городского поселения Верхнекамского района</t>
  </si>
  <si>
    <t>1.5.8.</t>
  </si>
  <si>
    <t>Ремонт автомобильной дороги улицы Гоголя Кирсинского городского поселения Верхнекамского района</t>
  </si>
  <si>
    <t>1.5.9.</t>
  </si>
  <si>
    <t xml:space="preserve">Ремонт автомобильной дороги
по ул. Луговая г. Сосновка Вятскополянского района
</t>
  </si>
  <si>
    <t>глава Сосновского городского поселения Саитов Н.Г.</t>
  </si>
  <si>
    <t>1.5.10.</t>
  </si>
  <si>
    <t>Ремонт автомобильной дороги
по ул. Станционная в г. Сосновка Вятскополянского района</t>
  </si>
  <si>
    <t>1.5.11.</t>
  </si>
  <si>
    <t>Ремонт автомобильной дороги
по ул. Красноармейская в г. Сосновка Вятскополянского района</t>
  </si>
  <si>
    <t>1.5.12.</t>
  </si>
  <si>
    <t xml:space="preserve">Ремонт автомобильной дороги
по ул. Пролетарская в г. Сосновка Вятскополянского района
</t>
  </si>
  <si>
    <t>1.5.13.</t>
  </si>
  <si>
    <t xml:space="preserve">Ремонт автомобильной дороги
по ул. Ст. Халтурина в г. Зуевка Зуевского района Кировской области
</t>
  </si>
  <si>
    <t>глава Зуевского городского поселения Родыгин А.Н.</t>
  </si>
  <si>
    <t>1.5.14.</t>
  </si>
  <si>
    <t>Ремонт автомобильной дороги
по ул. Опалева в г. Зуевка Зуевского района Кировской области</t>
  </si>
  <si>
    <t>1.5.15.</t>
  </si>
  <si>
    <t xml:space="preserve">Ремонт автомобильной дороги
по ул. Кирова в г. Зуевка Зуевского района Кировской области
</t>
  </si>
  <si>
    <t>1.5.16.</t>
  </si>
  <si>
    <t xml:space="preserve">Ремонт автомобильной дороги
по ул. Мелиоративная в г. Зуевка Зуевского района Кировской области
</t>
  </si>
  <si>
    <t>1.5.17.</t>
  </si>
  <si>
    <t xml:space="preserve">Ремонт автомобильной дороги
по ул. Луначарского в г. Зуевка Зуевского района Кировской области
</t>
  </si>
  <si>
    <t>1.5.18.</t>
  </si>
  <si>
    <t xml:space="preserve">Ремонт автомобильной дороги
ул. Заводская г. Луза
</t>
  </si>
  <si>
    <t>глава Лузского городского поселения Тетерин С.В.</t>
  </si>
  <si>
    <t>1.5.19.</t>
  </si>
  <si>
    <t xml:space="preserve">Ремонт автомобильной дороги
ул. М. Горького г. Луза
</t>
  </si>
  <si>
    <t>1.5.20.</t>
  </si>
  <si>
    <t xml:space="preserve">Ремонт автомобильной дороги
ул. Маяковского г. Луза
</t>
  </si>
  <si>
    <t>1.5.21.</t>
  </si>
  <si>
    <t xml:space="preserve">Ремонт автомобильной дороги
ул. Лермонтова г. Луза
</t>
  </si>
  <si>
    <t>1.5.22.</t>
  </si>
  <si>
    <t>Ремонт автомобильной дороги ул. Победы г. Луза</t>
  </si>
  <si>
    <t>1.5.23.</t>
  </si>
  <si>
    <t>Ремонт автомобильной дороги общего пользования местного значения по ул. Полевая Нагорского городского поселения</t>
  </si>
  <si>
    <t>глава Нагорского городского поселения Ларионов С.Ю.</t>
  </si>
  <si>
    <t>1.5.24.</t>
  </si>
  <si>
    <t xml:space="preserve">Ремонт автомобильной дороги
по ул. Федосеева в г. Нолинске Кировской области
</t>
  </si>
  <si>
    <t>глава Нолинского городского поселения Кудрявцев Д.В.</t>
  </si>
  <si>
    <t>1.5.25.</t>
  </si>
  <si>
    <t xml:space="preserve">Ремонт автомобильной дороги
по ул. Заводская в г. Нолинске Кировской области
</t>
  </si>
  <si>
    <t xml:space="preserve">Ремонт автомобильной дороги
по ул. П. Бульварная в г. Нолинске Кировской области
</t>
  </si>
  <si>
    <t>1.5.26.</t>
  </si>
  <si>
    <t>1.5.27.</t>
  </si>
  <si>
    <t>Ремонт автомобильной дороги
по ул. Трудовых Резервов в границах Омутнинского городского поселения</t>
  </si>
  <si>
    <t>глава Омутнинского городского поселения Уткин С.Г.</t>
  </si>
  <si>
    <t>1.5.28.</t>
  </si>
  <si>
    <t>глава Советского городского поселения Порубов В.И.</t>
  </si>
  <si>
    <t>1.5.29.</t>
  </si>
  <si>
    <t>1.5.30.</t>
  </si>
  <si>
    <t>1.5.31.</t>
  </si>
  <si>
    <t>1.5.32.</t>
  </si>
  <si>
    <t>1.5.33.</t>
  </si>
  <si>
    <t>Ремонт автомобильной дороги улицы Мира г. Советска Кировской области</t>
  </si>
  <si>
    <t>Ремонт автомобильной дороги улицы Офицера Смехова г. Советска Кировской области</t>
  </si>
  <si>
    <t>Ремонт автомобильной дороги улицы Кондакова г. Советска Кировской области</t>
  </si>
  <si>
    <t>Ремонт автомобильной дороги улицы Карла Маркса г. Советска Кировской области</t>
  </si>
  <si>
    <t>Ремонт автомобильной дороги улицы Кирова г. Советска Кировской области</t>
  </si>
  <si>
    <t>Ремонт автомобильной дороги улицы Советская г. Советска Кировской области</t>
  </si>
  <si>
    <t>1.5.34.</t>
  </si>
  <si>
    <t>Ремонт автомобильной дороги в границах Уржумского городского поселения по ул. Красная г. Уржума</t>
  </si>
  <si>
    <t>глава Уржумского городского поселения Милюзин А.О.</t>
  </si>
  <si>
    <t>1.5.35.</t>
  </si>
  <si>
    <t>Ремонт автомобильной дороги в границах Уржумского городского поселения по ул. Дрелевского г. Уржума</t>
  </si>
  <si>
    <t>1.5.36.</t>
  </si>
  <si>
    <t>Ремонт автомобильной дороги переулок Энергетиков в г. Яранске Кировской области</t>
  </si>
  <si>
    <t>глава Яранского городского поселения Зыков Н.Н.</t>
  </si>
  <si>
    <t>1.5.37.</t>
  </si>
  <si>
    <t>Ремонт автомобильной дороги улицы Труда в г. Яранске Кировской области</t>
  </si>
  <si>
    <t>1.5.38.</t>
  </si>
  <si>
    <t>Ремонт автомобильной дороги улицы Первомайская в г. Яранске Кировской области</t>
  </si>
  <si>
    <t>1.5.39.</t>
  </si>
  <si>
    <t>Ремонт автомобильной дороги улицы Кирова в г. Яранске Кировской области</t>
  </si>
  <si>
    <t>1.5.40.</t>
  </si>
  <si>
    <t>Ремонт автомобильной дороги улицы Южная в г. Яранске Кировской области</t>
  </si>
  <si>
    <t>1.5.41.</t>
  </si>
  <si>
    <t>1.5.42.</t>
  </si>
  <si>
    <t>1.5.43.</t>
  </si>
  <si>
    <t>1.5.44.</t>
  </si>
  <si>
    <t>1.5.45.</t>
  </si>
  <si>
    <t>Ремонт автомобильной дороги улицы Фурманова в г. Яранске Кировской области</t>
  </si>
  <si>
    <t>Ремонт автомобильной дороги по ул. Школьная в г. Вятские Поляны</t>
  </si>
  <si>
    <t>глава городского округа город Вятские Поляны Машкин В.А.</t>
  </si>
  <si>
    <t>Ремонт автомобильной дороги по ул. Советской в г. Вятские Поляны</t>
  </si>
  <si>
    <t>Ремонт автомобильной дороги по ул. Шорина в г. Вятские Поляны</t>
  </si>
  <si>
    <t>Ремонт автомобильной дороги г. Вятские Поляны-Н.Шуни (от КОГБЗУ ЦГБ до объездной дороги)</t>
  </si>
  <si>
    <t>Предоставление иных межбюджетных трансфертов на ремонт автомобильных дорог общего пользования местного значения</t>
  </si>
  <si>
    <t>Предоставление иного межбюджетного трансферта на ремонт автомобильной дороги общего пользования местного значения Киров – Советск – Пасегово – Стрижи в Кирово-Чепецком районе</t>
  </si>
  <si>
    <t>заместитель министра Ю.А. Шевелев, глава администрации Кирово-Чепецкого района С.В. Елькин</t>
  </si>
  <si>
    <t>Предоставление иного межбюджетного трансферта на ремонт автомобильной дороги общего пользования местного значения Радужный – Лубягино в Кирово-Чепецком районе</t>
  </si>
  <si>
    <t>Предоставление иного межбюджетного трансферта на ремонт автомобильной дороги общего пользования местного значения Оричи – Зенгино в Оричевском районе</t>
  </si>
  <si>
    <t xml:space="preserve">заместитель министра Ю.А. Шевелев, глава администрации Кирово-Чепецкого района С.В. Елькин </t>
  </si>
  <si>
    <t>Предоставление иного межбюджетного трансферта на ремонт автомобильной дороги общего пользования местного значения по ул. Колхозная в пгт Оричи</t>
  </si>
  <si>
    <t>заместитель министра Ю.А. Шевелев, глава Оричевского городского поселения С.Н. Федяева</t>
  </si>
  <si>
    <t>Предоставление иного межбюджетного трансферта на ремонт автомобильной дороги общего пользования местного значения по ул. Садовая в пгт Оричи</t>
  </si>
  <si>
    <t xml:space="preserve">заместитель министра Ю.А. Шевелев, глава Оричевского городского поселения С.Н. Федяева </t>
  </si>
  <si>
    <t>Предоставление иного межбюджетного трансферта на ремонт автомобильной дороги общего пользования местного значения по ул. Молодой Гвардии в пгт Оричи</t>
  </si>
  <si>
    <t>Предоставление иного межбюджетного трансферта на ремонт автомобильной дороги общего пользования местного значения по ул. Свободы в пгт Оричи</t>
  </si>
  <si>
    <t>Предоставление иного межбюджетного трансферта на ремонт автомобильной дороги общего пользования местного значения по ул. Степана Халтурина в пгт Оричи</t>
  </si>
  <si>
    <t>Предоставление иного межбюджетного трансферта на ремонт автомобильной дороги в границах Уржумского городского поселения, обеспечивающей транзитный проезд по улица Кировский тракт, Гоголя, Яранский тракт, Революционная, Новокузнечная, Чернышевского</t>
  </si>
  <si>
    <t>заместитель министра Ю.А. Шевелев, глава Уржумского городского поселения А.О. Милюзин</t>
  </si>
  <si>
    <t>1.7.</t>
  </si>
  <si>
    <t>Предоставление иного межбюджетного трансферта на содержание автомобильных дорог местного значения в границах городских округов с численностью населения свыше 300 тыс. человек</t>
  </si>
  <si>
    <t>заместитель министра транспорта
Ю.А. Шевелев, глава администрации города Кирова
Осипов Д.В. (по согласованию)</t>
  </si>
  <si>
    <t>1.8.</t>
  </si>
  <si>
    <t>1.9.</t>
  </si>
  <si>
    <t>начальник управления организации дорожного движения и контрольно-надзорной деятельности  министерства транспорта Кировской области В.А. Репин</t>
  </si>
  <si>
    <t>Капитальный ремонт и ремонт автомобильных дорог общего пользования Кировской области регионального или межмуниципального значения, расположенных в Кировской городской агломерации</t>
  </si>
  <si>
    <t>Предоставление иных межбюджетных трансфертов на строительство, реконструкцию, капитальный ремонт и ремонт автомобильных дорог общего пользования местного значения в Кировской городской агломерации, в том числе</t>
  </si>
  <si>
    <t xml:space="preserve">заместитель министра транспорта
Ю.А. Шевелев,
органы местного самоуправления (по согласованию)
</t>
  </si>
  <si>
    <t>на территории муниципального образования «Город Киров»:</t>
  </si>
  <si>
    <t>глава администрации муниципального образования «Город Киров» Д.В. Осипов</t>
  </si>
  <si>
    <t>3.2.1.1</t>
  </si>
  <si>
    <t>3.2.1.2</t>
  </si>
  <si>
    <t>3.2.1.3</t>
  </si>
  <si>
    <t>3.2.1.4</t>
  </si>
  <si>
    <t>3.2.1.5</t>
  </si>
  <si>
    <t>3.2.1.6</t>
  </si>
  <si>
    <t>3.2.1.7</t>
  </si>
  <si>
    <t>3.2.1.8</t>
  </si>
  <si>
    <t>3.2.1.9</t>
  </si>
  <si>
    <t>3.2.1.10</t>
  </si>
  <si>
    <t>3.2.1.11</t>
  </si>
  <si>
    <t>3.2.1.12</t>
  </si>
  <si>
    <t>3.2.1.13</t>
  </si>
  <si>
    <t>3.2.1.14</t>
  </si>
  <si>
    <t>3.2.1.15</t>
  </si>
  <si>
    <t>3.2.1.16</t>
  </si>
  <si>
    <t>3.2.1.17</t>
  </si>
  <si>
    <t>3.2.1.18</t>
  </si>
  <si>
    <t>3.2.1.19</t>
  </si>
  <si>
    <t>3.2.1.20</t>
  </si>
  <si>
    <t>3.2.1.21</t>
  </si>
  <si>
    <t>3.2.1.22</t>
  </si>
  <si>
    <t>3.2.1.23</t>
  </si>
  <si>
    <t>3.2.1.24</t>
  </si>
  <si>
    <t>3.2.1.25</t>
  </si>
  <si>
    <t>3.2.1.26</t>
  </si>
  <si>
    <t>3.2.1.27</t>
  </si>
  <si>
    <t>3.2.1.28</t>
  </si>
  <si>
    <t>3.2.1.29</t>
  </si>
  <si>
    <t>3.2.1.30</t>
  </si>
  <si>
    <t>3.2.1.31</t>
  </si>
  <si>
    <t>3.2.1.32</t>
  </si>
  <si>
    <t>3.2.1.33</t>
  </si>
  <si>
    <t>3.2.1.34</t>
  </si>
  <si>
    <t>3.2.1.35</t>
  </si>
  <si>
    <t>3.2.1.36</t>
  </si>
  <si>
    <t>3.2.1.37</t>
  </si>
  <si>
    <t>3.2.1.38</t>
  </si>
  <si>
    <t>3.2.1.39</t>
  </si>
  <si>
    <t>3.2.1.40</t>
  </si>
  <si>
    <t>3.2.1.41</t>
  </si>
  <si>
    <t>3.2.1.42</t>
  </si>
  <si>
    <t>3.2.1.43</t>
  </si>
  <si>
    <t>Ремонт ул. Техническая от ул. Базовой до ул. Коммунальной в г. Кирове</t>
  </si>
  <si>
    <t>Ремонт ул. Индустриальная от ул. Советской до ул. Орджоникидзе (с тротуаром по четной стороне) в Нововятском районе г. Кирова</t>
  </si>
  <si>
    <t>Ремонт ул. Пролетарская от ул. Советской до ул. Блюхера в Нововятском районе г. Кирова</t>
  </si>
  <si>
    <t>Работы по содержанию улично-дорожной сети г. Кирова</t>
  </si>
  <si>
    <t xml:space="preserve">заместитель министра транспорта
Ю.А. Шевелев, глава администрации муниципального образования «Город Киров» Д.В. Осипов
</t>
  </si>
  <si>
    <t>на территории муниципального образования «Город Кирово-Чепецк»:</t>
  </si>
  <si>
    <t>3.2.2.1</t>
  </si>
  <si>
    <t>Ремонт автодороги по пр. Россия</t>
  </si>
  <si>
    <t>3.2.2.2</t>
  </si>
  <si>
    <t>3.2.2.3</t>
  </si>
  <si>
    <t>3.2.2.4</t>
  </si>
  <si>
    <t>3.2.2.5</t>
  </si>
  <si>
    <t xml:space="preserve">Ремонт автодороги от ул. Ленина до ж/д переезда "Боёво" (участок по ул. 60 лет Октября) </t>
  </si>
  <si>
    <t>Ремонт автодороги по ул. Речной</t>
  </si>
  <si>
    <t>3.2.3.</t>
  </si>
  <si>
    <t>на территории муниципального образования «Город Слободской»:</t>
  </si>
  <si>
    <t>3.2.3.1</t>
  </si>
  <si>
    <t>3.2.3.2</t>
  </si>
  <si>
    <t>3.2.3.3</t>
  </si>
  <si>
    <t>3.2.3.4</t>
  </si>
  <si>
    <t>3.2.3.5</t>
  </si>
  <si>
    <t>3.2.3.6</t>
  </si>
  <si>
    <t>3.2.3.7</t>
  </si>
  <si>
    <t>3.2.3.8</t>
  </si>
  <si>
    <t>3.2.3.9</t>
  </si>
  <si>
    <t>3.2.3.10</t>
  </si>
  <si>
    <t>3.2.3.11</t>
  </si>
  <si>
    <t>3.2.3.12</t>
  </si>
  <si>
    <t>3.2.3.13</t>
  </si>
  <si>
    <t>глава администрации муниципального образования «Город Слободской»
И.В. Желвакова</t>
  </si>
  <si>
    <t>Ремонт автомобильной дороги по ул. Академика Бакулева от ул. Октябрьской  до ул. Кирова</t>
  </si>
  <si>
    <t>Ремонт автомобильной дороги по ул. Вятский тракт</t>
  </si>
  <si>
    <t>Ремонт автомобильной дороги по ул. Гоголя от ул. Вятской до ул. Пролетарской</t>
  </si>
  <si>
    <t>Ремонт автомобильной дороги по ул. Загородной от ул. Вятской до ул. Вятский тракт</t>
  </si>
  <si>
    <t>Ремонт автомобильной дороги по ул. Лесопарковой</t>
  </si>
  <si>
    <t>Ремонт автомобильной дороги по ул. Меховщиков от ул. Октябрьской до ул. Корто</t>
  </si>
  <si>
    <t>Ремонт автомобильной дороги по ул. Первомайской от д. № 52 до ул. Красноармейской</t>
  </si>
  <si>
    <t>Ремонт автомобильной дороги по ул. Северной</t>
  </si>
  <si>
    <t>Ремонт автомобильной дороги по ул. Слободской от д. № 1ж  д. № 14</t>
  </si>
  <si>
    <t>Ремонт автомобильной дороги по ул. Советской от д. № 115 до д. № 123</t>
  </si>
  <si>
    <t>Ремонт автомобильной дороги по ул. Ст. Халтурина от ул. Рождественской до д. № 20 по ул. Ст. Халтурина</t>
  </si>
  <si>
    <t>Ремонт автомобильной дороги по ул. Шестаковской от ул. Рождественской до проезда к д. № 4</t>
  </si>
  <si>
    <t>Капитальный ремонт и ремонт автомобильных дорог общего пользования Кировской области регионального или межмуниципального значения, расположенных вне Кировской городской агломерации</t>
  </si>
  <si>
    <t>Реализация контрактов жизненного цикла</t>
  </si>
  <si>
    <t xml:space="preserve">Проектирование и строительство пешеходных переходов на автомобильной дороге Казань-Пермь в с. Савали
(на принципах жизненного цикла)
</t>
  </si>
  <si>
    <t>Строительство пешеходных переходов на автомобильной дороге Казань-Пермь
в с. Савали</t>
  </si>
  <si>
    <t>Проектирование и строительство пешеходного перехода в д. Перевоз на автомобильной дороге Киров-Малмыж-Вятские Поляны (на принципах жизненного цикла)</t>
  </si>
  <si>
    <t>Строительство пешеходного перехода в д. Перевоз на автомобильной дороге Киров-Малмыж-Вятские Поляны</t>
  </si>
  <si>
    <t>Проектирование и строительство пешеходного перехода на автомобильной дороге Юрья-Великорецкое в с. Великорецкое (на принципах жизненного цикла)</t>
  </si>
  <si>
    <t>Строительство пешеходного перехода на автомобильной дороге Юрья-Великорецкое в с. Великорецкое</t>
  </si>
  <si>
    <t xml:space="preserve">заместитель министра транспорта
Ю.А. Шевелев,
начальник управления массовых коммуникаций Кировской области Е.В. Сарманова
начальник УГИБДД УМВД по Кировской области А.Н. Власов  </t>
  </si>
  <si>
    <t xml:space="preserve">начальник УГИБДД УМВД по Кировской области А.Н. Власов,
министр здравоохранения Кировской области
А.В. Черняев </t>
  </si>
  <si>
    <t>Организована системная работа с родителями по обучению детей основам правил дорожного движения и привитию им навыков безопасного поведения на дороге</t>
  </si>
  <si>
    <t xml:space="preserve">Предоставление из областного бюджета местному бюджету муниципального образования «Город Киров» иного межбюджетного трансферта на мероприятия по обеспечению безопасности дорожного движения на автомобильных дорогах общего пользования местного значения </t>
  </si>
  <si>
    <t>заместитель министра транспорта
Ю.А. Шевелев,  администрация муниципального образования «Город Киров» (по согласованию)</t>
  </si>
  <si>
    <t>Оснащение медицинских организаций автомобилями скорой медицинской помощи класса «C» для оказания скорой медицинской помощи пациентам, пострадавшим при дорожно-транспортных происшествиях</t>
  </si>
  <si>
    <t>Плановые расходы на 2021 год (тыс. рублей)</t>
  </si>
  <si>
    <t xml:space="preserve">начальник управления транспортного комплекса  министерства транспорта Кировской области
И.О. Рычков
</t>
  </si>
  <si>
    <t>Предоставление субсидий из областного бюджета российским организациям воздушного транспорта на осуществление региональных воздушных перевозок пассажиров, пункт отправления (назначения) которых расположен на территории Кировской области, и формирование региональной маршрутной сети</t>
  </si>
  <si>
    <t xml:space="preserve"> Предоставление субсидий организациям, осуществляющим организацию пассажирских авиарейсов, на возмещение затрат в связи с осуществлением ими наземного и аэропортового (аэродромного) обслуживания воздушных судов  </t>
  </si>
  <si>
    <t>Восстановлено покрытие автомобильной дороги на протяженности 0,326 км (выполнение 100%)</t>
  </si>
  <si>
    <t>Восстановлено покрытие автомобильной дороги на протяженности 0,332 км (выполнение 100%)</t>
  </si>
  <si>
    <t>Восстановлено покрытие автомобильной дороги на протяженности 0,405 км (выполнение 100%)</t>
  </si>
  <si>
    <t>Восстановлено покрытие автомобильной дороги на протяженности 0,783 км (выполнение 100%)</t>
  </si>
  <si>
    <t>1.4.14.</t>
  </si>
  <si>
    <t xml:space="preserve">Оплата по заключенным в 2020 году  контрактам в пределах средств, предусмотренных соглашениями о
предоставлении субсидии в отчетном финансовом году
</t>
  </si>
  <si>
    <t>Обеспечена полная оплата выполненных и принятых органами местного самоуправления в 2020 года работ по содержанию и ремонту автомобильных дорог общего пользования местного значения</t>
  </si>
  <si>
    <t>Восстановлено покрытие автомобильной дороги на протяженности 0,851 км (выполнение 100%)</t>
  </si>
  <si>
    <t>Разработывается и согласовывыается или утверждается документация по организации дорожного движения (комплексные схемы организации дорожного движения и проектов организации дорожного движения)</t>
  </si>
  <si>
    <t>Обеспечивается доступность для граждан информации о парковках общего пользования в Кировской области, посредством размещения и ведения на сайте Правительства Кировской области реестра парковок общего пользования в Кировской области</t>
  </si>
  <si>
    <t xml:space="preserve">начальник управления организации дорожного движения и контрольно-надзорной деятельности министерства транспорта Кировской области 
В.А. Репин, 
директор КОГБУ «Транспортный комитет Кировской области»  А.В. Яковлев 
(с 01.03.2021);
заместитель министра информационных технологий и связи Кировской области 
А.В. Сухих 
(до 01.03.2021),
директор КОГБУ
«Центр стратегического развития информационных ресурсов и систем управления» 
А.М. Селезнев 
(до 01.03.2021)
органы местного са-моуправления (по согласованию)
</t>
  </si>
  <si>
    <t xml:space="preserve">начальник управления организации дорожного движения и контрольно-надзорной деятельности  министерства транспорта Кировской области В.А. Репин
</t>
  </si>
  <si>
    <t>заместитель министра транспорта
Ю.А. Шевелев,
директор КОГКУ «Дорожный комитет Кировской области»
Ю.Н. Логинов</t>
  </si>
  <si>
    <t>Проектно-изыскательские работы по формированию и кадастровому учету земельных участков</t>
  </si>
  <si>
    <t>Реконструкция моста через р. Пижма на км 137+900 автомобильной дороги Киров - Советск - Яранск с подъездом к г. Яранск в Советском районе</t>
  </si>
  <si>
    <t>Ремонт автомобильной дороги д. Кукмур – д. Пишнур – д. Шмелек</t>
  </si>
  <si>
    <t>глава администрации Арбажского муниципального округа Токмянин И.Н.</t>
  </si>
  <si>
    <t>Ремонт автомобильной дороги д. Гулины – д. Спиричи</t>
  </si>
  <si>
    <t>Ремонт автомобильной дороги Зюзи – Ухтым – Караул Богородского муниципального округа</t>
  </si>
  <si>
    <t>глава Богородского муниципального округа Растегаев А.В.</t>
  </si>
  <si>
    <t>глава Кикнурского муниципального округа Галкин С.Ю.</t>
  </si>
  <si>
    <t>Ремонт автомобильной дороги Оричи – Истобенск в Оричевском районе</t>
  </si>
  <si>
    <t>Ремонт участка автомобильной дороги Верхосунье – Филейка – Полом</t>
  </si>
  <si>
    <t>глава Оричевского района Нургалин В.Р.</t>
  </si>
  <si>
    <t>глава Фаленского муниципального округа Чурин С.С.</t>
  </si>
  <si>
    <t>Ремонт автомобильной дороги по ул. Кукина в г. Вятские Поляны</t>
  </si>
  <si>
    <t>Ремонт автомобильной дороги по ул. Пароходная в г. Вятские Поляны</t>
  </si>
  <si>
    <t>Инженерные изыскания и разработка проектной документации на объект «Реконструкция моста через реку Ошторма по ул. Тойменка в г. Вятские Поляны Кировской области»</t>
  </si>
  <si>
    <t>1.4.15.</t>
  </si>
  <si>
    <t>1.4.16.</t>
  </si>
  <si>
    <t>1.4.17.</t>
  </si>
  <si>
    <t>1.4.18.</t>
  </si>
  <si>
    <t>1.4.19.</t>
  </si>
  <si>
    <t>1.4.20.</t>
  </si>
  <si>
    <t>1.4.21.</t>
  </si>
  <si>
    <t>1.4.22.</t>
  </si>
  <si>
    <t xml:space="preserve">Ремонт автомобильной дороги
по ул. К. Маркса в г. Нолинске Кировской области
</t>
  </si>
  <si>
    <t>1.5.46.</t>
  </si>
  <si>
    <t>3.2.1.44</t>
  </si>
  <si>
    <t>3.2.1.45</t>
  </si>
  <si>
    <t>3.2.1.46</t>
  </si>
  <si>
    <t>3.2.1.47</t>
  </si>
  <si>
    <t>3.2.1.48</t>
  </si>
  <si>
    <t>3.2.1.49</t>
  </si>
  <si>
    <t>3.2.1.50</t>
  </si>
  <si>
    <t>3.2.1.51</t>
  </si>
  <si>
    <t>3.2.1.52</t>
  </si>
  <si>
    <t>3.2.1.53</t>
  </si>
  <si>
    <t>3.2.1.54</t>
  </si>
  <si>
    <t>3.2.1.55</t>
  </si>
  <si>
    <t>3.2.1.56</t>
  </si>
  <si>
    <t>3.2.1.57</t>
  </si>
  <si>
    <t>3.2.1.58</t>
  </si>
  <si>
    <t>3.2.1.59</t>
  </si>
  <si>
    <t>3.2.1.60</t>
  </si>
  <si>
    <t>3.2.1.61</t>
  </si>
  <si>
    <t>3.2.1.62</t>
  </si>
  <si>
    <t>3.2.1.63</t>
  </si>
  <si>
    <t>3.2.1.64</t>
  </si>
  <si>
    <t>3.2.1.65</t>
  </si>
  <si>
    <t>3.2.1.66</t>
  </si>
  <si>
    <t>3.2.1.67</t>
  </si>
  <si>
    <t>3.2.1.68</t>
  </si>
  <si>
    <t>3.2.1.69</t>
  </si>
  <si>
    <t>Ремонт ул. Индустриальной в мкр. Радужный от ул. Производственной до дер. Татары</t>
  </si>
  <si>
    <t>3.2.1.70</t>
  </si>
  <si>
    <t>3.2.2.6</t>
  </si>
  <si>
    <t>Ремонт автомобильной дороги по ул. Алексея Некрасова</t>
  </si>
  <si>
    <t>глава администрации г. Кирово-Чепецк Мохов В.Г.</t>
  </si>
  <si>
    <t>3.2.3.14</t>
  </si>
  <si>
    <t>3.2.3.15</t>
  </si>
  <si>
    <t>3.2.3.16</t>
  </si>
  <si>
    <t>3.2.3.17</t>
  </si>
  <si>
    <t>3.2.3.18</t>
  </si>
  <si>
    <t>3.2.3.19</t>
  </si>
  <si>
    <t>Ремонт автомобильной дороги по ул. Вятской от ул. Маршала Конева до ул. Энгельса</t>
  </si>
  <si>
    <t>Ремонт автомобильной дороги по ул. Первомайской от ул. Набережной до ул. Советской</t>
  </si>
  <si>
    <t>Ремонт автомобильной дороги по ул. Советская от ул. Я. Райниса до ул. Первомайской</t>
  </si>
  <si>
    <t>Ремонт автомобильной дороги по ул. Энгельса от ул. Луговой до ул. Герцена</t>
  </si>
  <si>
    <t>Ремонт автомобильной дороги от ул. Советской до ул. Лебедева</t>
  </si>
  <si>
    <t>Работы по содержанию улично-дорожной сети г. Слободского</t>
  </si>
  <si>
    <t>Обеспечивается повышение уровня  безопасности дорожного движения на улично-дорожной сети г. Слободского</t>
  </si>
  <si>
    <t>Капитальный ремонт автомобильных дорог общего пользования Кировской области регионального или межмуниципального значения (на принципах жизненного цикла)</t>
  </si>
  <si>
    <t xml:space="preserve">начальник управления организации дорожного движения и контрольно-надзорной деятельности  министерства транспорта Кировской области В.А. Репин, директор КОГКУ «Дорожный комитет Кировской области»
Ю.Н. Логинов, органы местного само-управления (по согласованию)
</t>
  </si>
  <si>
    <t>заместитель министра транспорта
Ю.А. Шевелев,
директор КОГКУ «Дорожный комитет Кировской области»
Ю.Н. Логинов, органы местного самоуправления (по согласованию)</t>
  </si>
  <si>
    <t xml:space="preserve">заместитель министра транспорта
Ю.А. Шевелев,
директор КОГКУ «Дорожный комитет Кировской области»
Ю.Н. Логинов
</t>
  </si>
  <si>
    <t>заместитель министра транспорта
Ю.А. Шевелев, начальник управления организации дорожного движения и контрольно-надзорной деятельности министерства транспорта Кировской области В.А. Репин, директор 
КОГКУ «Дорожный комитет Кировской области»  Ю.Н. Логинов</t>
  </si>
  <si>
    <t>заместитель министра 
транспорта
Ю.А. Шевелев,
директор КОГКУ «Дорожный комитет Кировской области»   Ю.Н. Логинов</t>
  </si>
  <si>
    <t>заместитель министра 
транспорта
Ю.А. Шевелев,
директор КОГКУ «Дорожный комитет Кировской области»
Ю.Н. Логинов</t>
  </si>
  <si>
    <t>заместитель министра Ю.А. Шевелев, руководитель администрации Губернатора и Правительства Кировской области М.С. Финченко,
министр здравоохранения Кировской области
А.В. Черняев,
директора КОГКУ «Дорожный комитет Кировской области»
Ю.Н. Логинов</t>
  </si>
  <si>
    <t>Начальник отдела финансирования, бухгалтерского учета министерства транспорта Кировской области А.А. Жаровских</t>
  </si>
  <si>
    <t>Соединение Подосиновского района Кировской области            с г. Киров. Участок протяженностью 26,63 км введен в эксплуатацию (выполнение 100%)</t>
  </si>
  <si>
    <t>1.4.14.1</t>
  </si>
  <si>
    <t>Реконструкция моста через реку Ошторма по ул. Тойменка в г. Вятские Поляны Кировской области</t>
  </si>
  <si>
    <t>Осуществлен ремонт 4,0 км автомобильной дороги общего пользования местного значения 
Оричи – Зенгино в Оричевском районе (выполнение 100%)</t>
  </si>
  <si>
    <t>Реконструкция автомобильной дороги от ул. Ленина до ж/д переезда «Боёво» (участок автодороги ул. Братьев Васнецовых, включая перекресток с  автодорогой по ул. 60 лет Октября и по ул. Алексея Некрасо-ва, и перекресток с автодорогой по пр. Мира) в г. Кирово-Чепецк Кировской области</t>
  </si>
  <si>
    <t>3.2.2.7</t>
  </si>
  <si>
    <t>Ремонт автодороги по пер. Первомайский и ремонт проезда от а/д по ул. 60 лет Октября до а/д по ул. Ленина</t>
  </si>
  <si>
    <t>3.2.3.20</t>
  </si>
  <si>
    <t>Ведутся работы по восстановлению покрытия автомобильной дороги на протяженности 0,153 км (выполнение 100%)</t>
  </si>
  <si>
    <t>Ремонт автомобильной дороги от указателя "г. Слободской" до съезда в дер. Денисовы</t>
  </si>
  <si>
    <t>5.9</t>
  </si>
  <si>
    <t>Проведение региональных профильных смен по безопасности дорожного движения в организациях отдыха детей и их оздоровления</t>
  </si>
  <si>
    <t xml:space="preserve">заместитель министра образования Кировской области
Воронкина Е.С.
</t>
  </si>
  <si>
    <t>заместитель министра образования Кировской области
Воронкина Е.С.</t>
  </si>
  <si>
    <t>заместитель министра транспорта Кировской области Шевелев Ю.А.,  начальник УГИБДД УМВД по Кировской области Власов А.Н., управление массовых коммуникации Кировской области, начальник управления массовых коммуникаций Кировской области Сарманова Е.В., 
министр здравоохранения Кировской области Черняев А.В., руководитель администрации Губернатора и Правительства Кировской области Финченко М.С.,
заместитель министра образования Кировской области  Воронкина Е.С., 
директор КОГКУ «Дорожный комитет Кировской области», 
Логинов Ю.Н.</t>
  </si>
  <si>
    <t>заместитель министра транспорта Кировской области Шевелев Ю.А.,
директор КОГКУ «Дорожный комитет Кировской области»    Логинов Ю.Н.</t>
  </si>
  <si>
    <t>Ремонт автомобильной дороги от дер. Шустовы до выезда на Советский тракт (в районе дер. Пеньково)</t>
  </si>
  <si>
    <t>Ремонт пер. Базовый от ул. Технической до ж/д переезда</t>
  </si>
  <si>
    <t>Ремонт пер. Стальной</t>
  </si>
  <si>
    <t>Ремонт проезда от ул. Маклина (54-58) до ул. Воровского (99-101)</t>
  </si>
  <si>
    <t>Ремонт ул. Базовая от ул. Производственной до дома № 5</t>
  </si>
  <si>
    <t>Ремонт ул. Блюхера от ул. Социалистической до д. № 63в и от д. № 2 до д. № 8а</t>
  </si>
  <si>
    <t>Ремонт ул. Калинина от ул. Горького до ул. Чапаева</t>
  </si>
  <si>
    <t>Ремонт ул. Коммунальной от ул. Производственной до д. №10 по
ул. Коммунальной</t>
  </si>
  <si>
    <t>Ремонт ул. Кошевого в мкр. Лянгасово</t>
  </si>
  <si>
    <t>Ремонт ул. Красина от ул. Грибоедова до ул. Зеленой и ул. Зеленой до ул. Щорса</t>
  </si>
  <si>
    <t>Ремонт ул. Нагорной от ул. Ленина до ул. Социалистической и 3-й Опытный переулок от ул. Нагорной до ул.Тимирязева</t>
  </si>
  <si>
    <t>Ремонт ул. Рудницкого от ул. Ленина до д. № 190/5 по ул. Ленина</t>
  </si>
  <si>
    <t>Ремонт ул. Складская от Базового переулка до дома № 6</t>
  </si>
  <si>
    <t>Ремонт ул. Социалистическая от ул. Нагорной до ул. Блюхера</t>
  </si>
  <si>
    <t>Ремонт ул. Технической от ул. Коммунальной до ул. Складской</t>
  </si>
  <si>
    <t>Ремонт автодороги от а/д Киров - Русское до СНТ «Птицевод-1»</t>
  </si>
  <si>
    <t>Ремонт автодороги от Победиловского тракта до ж/д станции Чухломинская</t>
  </si>
  <si>
    <t>Ремонт автомобильной дороги от дер. Сватково до СТ «Рассвет»</t>
  </si>
  <si>
    <t>Ремонт  автодороги от дер. Башарово до Победиловского тракта</t>
  </si>
  <si>
    <t>Ремонт автодороги от пос. Ганино до ДОЛ Юность (дер. Боровые)</t>
  </si>
  <si>
    <t>Ремонт  пер. Школьный в пос. Ганино</t>
  </si>
  <si>
    <t>Ремонт ул. Захватаева от ул. Розы Люксембург до ул. Мопра</t>
  </si>
  <si>
    <t>Ремонт ул. Луговая в пос. Ганино</t>
  </si>
  <si>
    <t>Ремонт ул. Мира в пос. Ганино</t>
  </si>
  <si>
    <t>Ремонт ул. Физкультурников</t>
  </si>
  <si>
    <t>Ремонт ул. Баумана от ул. Колхозной до ул. П. Корчагина</t>
  </si>
  <si>
    <t>Ремонт ул. Боровая от ул. Пионерской до ул. Семашко и от д.№22 до СТ « Ивушка»</t>
  </si>
  <si>
    <t xml:space="preserve">Ремонт ул. Розы Люксембург от ул. Казанской до д. № 7/1 по ул. Набережной Грина </t>
  </si>
  <si>
    <t>Ремонт ул. Центральной от пер. Нового до ул. Школьной в дер. Малая Субботиха</t>
  </si>
  <si>
    <t>Ремонт проезда от ул. Советской до ж/д переезда в районе д. № 50</t>
  </si>
  <si>
    <t>Ремонт ул. Пионерская от ул. Советской до д. № 8 по ул. Пионерской</t>
  </si>
  <si>
    <t>Ремонт ул. Романтиков от ул. Пионерской до ул. Жданова</t>
  </si>
  <si>
    <t>Ремонт ул. Молодой Гвардии от Октябрьского проспекта до ул. Слободской</t>
  </si>
  <si>
    <t xml:space="preserve">Ремонт ул. Володарского от ул. Преображенской до ул. Профсоюзной </t>
  </si>
  <si>
    <t>Ремонт пер. Гостиный от ул. Ленина до ул. Казанской</t>
  </si>
  <si>
    <t>Строительство объекта «Улица Сурикова от ул. Некрасова до ул. Комсомольская в г. Кирове. 1 этап»</t>
  </si>
  <si>
    <t>Начато строительство участка протяженностью 465,05 м магистральной улицы с четырьмя полосами движения и асфальтобетонным покрытием</t>
  </si>
  <si>
    <t>Ремонт ул. Бассейной от д. № 1 до д. № 20</t>
  </si>
  <si>
    <t>Ремонт ул. Энтузиастов от ул. Архитектора Валерия Зянкина  до д. № 4 по ул. Энтузиастов</t>
  </si>
  <si>
    <t>Ремонт проезда Луганский
от ул. Луганской до разворотного круга</t>
  </si>
  <si>
    <t>Ремонт пр. Строителей  (проезд от пр. Строителей до д. № 46 к2
по пр. Строителей)</t>
  </si>
  <si>
    <t>Ремонт Студенческого проезда
от ул. Московской до ул. Лепсе</t>
  </si>
  <si>
    <t>Ремонт внутриквартального проезда от ул. Лепсе до д. № 16 по ул. Мира</t>
  </si>
  <si>
    <t>Ремонт ул. Тухачевского от ул. Линейной  до ул. Пролетарской</t>
  </si>
  <si>
    <t>Ремонт ул. Чернышевского от ул. Шинников до ул. Широнинцев</t>
  </si>
  <si>
    <t>Ремонт пер. Промышленного</t>
  </si>
  <si>
    <t>Ремонт ул. Подгорной от ул. Сутырина до ул. Свердлова</t>
  </si>
  <si>
    <t>Ремонт ул. Майской в пос. Ганино</t>
  </si>
  <si>
    <t>Ремонт автомобильной дороги от автомобильной дороги Южный обход г. Кирова до Федяковского кладбища (ремонт автодороги до Федяковского кладбища)</t>
  </si>
  <si>
    <t>Ремонт дороги в дер. Малая Гора</t>
  </si>
  <si>
    <t>Ремонт автодороги от Советского тракта до дер. Вахренки</t>
  </si>
  <si>
    <t>Ремонт автодороги от Советского тракта до конечной ОТОП (садоводческие товарищества в районе дер. Камешник)</t>
  </si>
  <si>
    <t>Ремонт ул. Цеховой от ул. Лепсе
до ул. Добролюбова</t>
  </si>
  <si>
    <t>Ремонт Заготзерновского проезда от Хлебозаводского проезда до второго ж/д переезда</t>
  </si>
  <si>
    <t>Ремонт ул. 60 лет СССР в пос. Костино</t>
  </si>
  <si>
    <t>Ремонт ул. Линейной от дома № 1
до ул. Школьной</t>
  </si>
  <si>
    <t>Ремонт ул. Макаренко от ул. Свердлова до ул. Подгорной</t>
  </si>
  <si>
    <t>Ремонт ул. Есенина</t>
  </si>
  <si>
    <t>Ремонт ул. Береговой</t>
  </si>
  <si>
    <t>Ремонт ул. Южной в пос. Костино</t>
  </si>
  <si>
    <t>Ремонт автомобильной дороги
от дер. Лихачи до дер. Рубцы (до д. № 16)</t>
  </si>
  <si>
    <t>Обеспечено повышение уровня  безопасности дорожного движения на улично-дорожной сети г. Кирова (комплексное обустройство техническими средствами организации дорожного движения, установка элементов обустройства, устройство элементов освещения, шумовых полос, недостающих искусственных неровностей и др.)</t>
  </si>
  <si>
    <t>Ремонт ул. Менделеева от ул. Кольцова до ул. Луганской</t>
  </si>
  <si>
    <t>3.2.1.71</t>
  </si>
  <si>
    <t>Ремонт ул. Лесной от ул. Гражданской до ул. Комсомольской в мкр. Лянгасово</t>
  </si>
  <si>
    <t>Ремонт ул. Крутикова от ул. Мельникова до ул. Кутшо</t>
  </si>
  <si>
    <t>Ремонт ул. Геолога Кассина от ул. Трактовой до ул. Цветочной</t>
  </si>
  <si>
    <t>Ремонт ул. Интернатской в Нововятском районе г. Кирова</t>
  </si>
  <si>
    <t>3.2.1.72</t>
  </si>
  <si>
    <t>3.2.1.73</t>
  </si>
  <si>
    <t>3.2.1.74</t>
  </si>
  <si>
    <t>Ремонт ул. Чехова</t>
  </si>
  <si>
    <t>Ремонт ул. Октябрьской в Нововятском районе г. Кирова</t>
  </si>
  <si>
    <t>Ремонт ул. Филатова от ул. Павла Корчагина до д. № 43</t>
  </si>
  <si>
    <t>Ремонт ул. Шинников от ул. Лепсе до ул. Добролюбова</t>
  </si>
  <si>
    <t xml:space="preserve">Ремонт автомобильной дороги
по ул. Западная в г. Белая Холуница Кировской области
</t>
  </si>
  <si>
    <t>Ремонт автомобильной дороги улицы Нагорная г. Советска Кировской области</t>
  </si>
  <si>
    <t>1.5.47.</t>
  </si>
  <si>
    <t>1.5.48.</t>
  </si>
  <si>
    <t>Ремонт автомобильной дороги по ул. Мира в г. Сосновка Вятскополянского района</t>
  </si>
  <si>
    <t>1.5.49.</t>
  </si>
  <si>
    <t>Восстановлено покрытие автомобильной дороги на протяженности 2,015 км, оплата выполнена после завершения начавшегося в 2020 году судебного разбирательства заказчика и подрядчика (выполнение 100%)</t>
  </si>
  <si>
    <t>Ремонт автомобильной дороги по улице Октябрьская в г. Котельниче Кировской области</t>
  </si>
  <si>
    <t>6.4</t>
  </si>
  <si>
    <t>Предоставление субсидий юридическим лицам, осуществляющим перевозку пассажиров автомобильным транспортом городского                                    и пригородного сообщения, на финансовое обеспечение затрат                                на приобретение автомобильного транспорта общего пользования, кроме такси</t>
  </si>
  <si>
    <t>Выполнено</t>
  </si>
  <si>
    <t>Изготовление технического плана после завершения работ по строительству объекта (выполнение 100%)</t>
  </si>
  <si>
    <t xml:space="preserve">за 2021 год
</t>
  </si>
  <si>
    <t>Не выполнено</t>
  </si>
  <si>
    <t>1.1.5.1.</t>
  </si>
  <si>
    <t>Начаты работы по разработке проектной документации (выполнение 100%)</t>
  </si>
  <si>
    <t>и.о. министра транспорта Кировской области Шевелев Ю.А.,
заместитель министра 
информационных технологий и связи Кировской области 
Сухих А.В.
(до 01.03.2021),
директор КОГКУ «Дорожный комитет Кировской области»  
Логинов Ю.Н.,
органы местного самоуправления</t>
  </si>
  <si>
    <t>и.о. министра транспорта Кировской области Шевелев Ю.А.,
директор КОГКУ «Дорожный комитет Кировской области»      Логинов Ю.Н.</t>
  </si>
  <si>
    <t xml:space="preserve">и.о. министра транспорта Кировской области Шевелев Ю.А.,
директор КОГКУ «Дорожный комитет Кировской области»      Логинов Ю.Н.
</t>
  </si>
  <si>
    <t>и.о. министра транспорта Кировской области Шевелев Ю.А.,
директор КОГКУ «Дорожный комитет Кировской области»
Логинов Ю.Н.</t>
  </si>
  <si>
    <t>и.о. министра транспорта Кировской области Шевелев Ю.А.,
директор КОГКУ «Дорожный комитет  Кировской области»
Логинов Ю.Н.</t>
  </si>
  <si>
    <t>и.о. министра транспорта Кировской области Шевелев Ю.А.,  начальник управления организации дорожного движения и контрольно-надзорной деятельности министерства транспорта Кировской области 
Репин В.А.,
директор КОГКУ «Дорожный комитет Кировской области»
Логинов Ю.Н.,
директор КОГБУ «Транспортный комитет Кировской области»  
Яковлев А.В. 
(с 01.03.2021),
заместитель министра информационных технологий и связи Кировской области 
Сухих А.В. 
(до 01.03.2021),
директор КОГБУ
«Центр стратегического развития информационных ресурсов и систем управления» 
Селезнев А.М.
(до 01.03.2021)</t>
  </si>
  <si>
    <t>и.о. министра транспорта Кировской области
Шевелев Ю.А.,
директор КОГКУ «Дорожный комитет Кировской области»
Логинов Ю.Н.</t>
  </si>
  <si>
    <t>Обеспечено содержание улично-дорожной сети в границах муниципального образования «Город Киров»</t>
  </si>
  <si>
    <t xml:space="preserve">Обеспечено качественное и своевременное оформление документов, связанных с финансированием дорожных работ; контроль за качественным выполнением дорожных работ; контроль по сохранности автодорог, полос отвода, искусственных сооружений и иных объектов дорожного сервиса, эффективное расходование бюджетных средств. </t>
  </si>
  <si>
    <t>Получено положительное заключение государственной экспертизы</t>
  </si>
  <si>
    <t>Предоставление иного межбюджетного трансферта на ремонт автомобильной дороги общего пользования местного значения Кирс – Рудничный – Лойно в Верхнекамском районе</t>
  </si>
  <si>
    <t>и.о. министра транспорта Кировской области Шевелев Ю.А., глава Верхнекамского района Олин О.В.</t>
  </si>
  <si>
    <t>Выполнен ремонт 2,0 км автомобильной дороги общего пользования местного значения Кирс – Рудничный – Лойно в Верхнекамском районе (выполнение 100%)</t>
  </si>
  <si>
    <t>Предоставление иного межбюджетного трансферта на ремонт автомобильной дороги общего пользования местного значения Вятские Поляны – Нижние Шуни в Вятскополянском районе</t>
  </si>
  <si>
    <t>и.о. министра транспорта Кировской области Шевелев Ю.А., глава Вятскополянского района  Чернов А.Ю.</t>
  </si>
  <si>
    <t>1.6.3</t>
  </si>
  <si>
    <t>Предоставление иного межбюджетного трансферта на ремонт автомобильной дороги общего пользования местного значения Зуевка – Старки – Соколовка в Зуевском районе</t>
  </si>
  <si>
    <t>и.о. министра транспорта Кировской области Шевелев Ю.А., глава Зуевского района
Кощеев А.Н.</t>
  </si>
  <si>
    <t>Выполнен ремонт 0,981 км автомобильной дороги общего пользования местного значения Вятские Поляны – Нижние Шуни в Вятскополянском районе (выполнение 100%)</t>
  </si>
  <si>
    <t>Выполнен ремонт 1,283 км автомобильной дороги общего пользования местного значения Зуевка – Старки – Соколовка в Зуевском районе (выполнение 100%)</t>
  </si>
  <si>
    <t>1.6.4</t>
  </si>
  <si>
    <t>Выполнен ремонт 10,094 км автомобильной дороги общего пользования местного значения
Киров – Советск – Пасегово – Стрижи в Кирово-Чепецком районе (выполнение 100%)</t>
  </si>
  <si>
    <t>1.6.5</t>
  </si>
  <si>
    <t>1.6.6</t>
  </si>
  <si>
    <t>1.6.7</t>
  </si>
  <si>
    <t>1.6.8</t>
  </si>
  <si>
    <t>1.6.9</t>
  </si>
  <si>
    <t>1.6.10</t>
  </si>
  <si>
    <t>Предоставление иного межбюджетного трансферта на ремонт автомобильной дороги общего пользования местного значения по ул. Советской в границах Нагорского городского поселения</t>
  </si>
  <si>
    <t>и.о. министра транспорта Кировской области Шевелев Ю.А., 
глава администрации Нагорского городского поселения
Ларионов С.Ю.</t>
  </si>
  <si>
    <t>Предоставление иного межбюджетного трансферта на ремонт автомобильной дороги общего пользования местного значения по ул. Леушина в границах Нагорского городского поселения</t>
  </si>
  <si>
    <t>Предоставление иного межбюджетного трансферта на ремонт автомобильной дороги общего пользования местного значения по ул. Ленина в границах Омутнинского городского поселения</t>
  </si>
  <si>
    <t>Предоставление иного межбюджетного трансферта на ремонт автомобильной дороги общего пользования местного значения по ул. Юных Пионеров в границах Омутнинского городского поселения</t>
  </si>
  <si>
    <t>Предоставление иного межбюджетного трансферта на ремонт автомобильной дороги общего пользования местного значения по ул. Буденного в границах Омутнинского городского поселения</t>
  </si>
  <si>
    <t>и.о. министра транспорта Кировской области Шевелев Ю.А., 
глава администрации Омутнинского городского поселения Шаталов И.В.</t>
  </si>
  <si>
    <t>Выполнен ремонт 2,35 км автомобильной дороги общего пользования местного значения Радужный – Лубягино в Кирово-Чепецком районе (выполнение 100%, экономия по итогам проведенного аукциона)</t>
  </si>
  <si>
    <t>Выполнен ремонт 1,825 км автомобильной дороги общего пользования местного значения по ул. Ленина в границах Омутнинского городского поселения (выполнение 100%)</t>
  </si>
  <si>
    <t>Выполнен ремонт 1,0 км автомобильной дороги общего пользования местного значения по ул. Юных Пионеров в границах Омутнинского городского поселения (выполнение 100%)</t>
  </si>
  <si>
    <t>Выполнен ремонт 2,05 км автомобильной дороги общего пользования местного значения по ул. Буденного в границах Омутнинского городского поселения (выполнение 100%)</t>
  </si>
  <si>
    <t>1.6.11</t>
  </si>
  <si>
    <t>1.6.12</t>
  </si>
  <si>
    <t>заместитель министра Ю.А. Шевелев, глава администрации Оричевского района А.С. Лысков</t>
  </si>
  <si>
    <t>Выполнен ремонт 0,175 км автомобильной дороги общего пользования местного значения по ул. Колхозная в пгт Оричи (выполнение 100%)</t>
  </si>
  <si>
    <t>1.6.13</t>
  </si>
  <si>
    <t>1.6.14</t>
  </si>
  <si>
    <t>1.6.15</t>
  </si>
  <si>
    <t>1.6.16</t>
  </si>
  <si>
    <t>Выполнен ремонт 0,49 км автомобильной дороги общего пользования местного значения по ул. Свободы в пгт Оричи (выполнение 100%)</t>
  </si>
  <si>
    <t>Выполнен ремонт 0,85 км автомобильной дороги общего пользования местного значения по ул. Степана Халтурина в пгт Оричи (выполнение 100%)</t>
  </si>
  <si>
    <t>Предоставление иного межбюджетного трансферта на ремонт автомобильной дороги общего пользования местного значения по ул. Строителей в г. Орлове</t>
  </si>
  <si>
    <t>Предоставление иного межбюджетного трансферта на ремонт автомобильной дороги общего пользования местного значения по ул. Орловской в г. Орлове</t>
  </si>
  <si>
    <t>1.6.17</t>
  </si>
  <si>
    <t>1.6.18</t>
  </si>
  <si>
    <t>и.о. министра транспорта Кировской области Шевелев Ю.А., 
глава администрации Орловского городского поселения
Популькин С.Н.</t>
  </si>
  <si>
    <t>Выполнен ремонт 0,532 км автомобильной дороги общего пользования местного значения по ул. Строителей в г. Орлове (выполнение 100%, экономия по итогам проведенного аукциона)</t>
  </si>
  <si>
    <t>Выполнен ремонт 7,624 км автомобильной дороги в границах Уржумского городского поселения (выполнение 100%)</t>
  </si>
  <si>
    <t>1.6.20</t>
  </si>
  <si>
    <t>1.6.19</t>
  </si>
  <si>
    <t>Предоставление иного межбюджетного трансферта на ремонт автомобильной дороги общего пользования местного значения Безводное – Ерши в Пижанском районе</t>
  </si>
  <si>
    <t>и.о. министра транспорта Кировской области Шевелев Ю.А., 
глава Пижанского района Васенин А.Н.</t>
  </si>
  <si>
    <t>Выполнен ремонт 0,54 км автомобильной дороги общего пользования местного значения Безводное – Ерши в Пижанском районе (выполнение 100%)</t>
  </si>
  <si>
    <t>Выполнены работы по восстановлению покрытия автомобильной дороги на протяженности 0,5 км (выполнение 100%)</t>
  </si>
  <si>
    <t>Выполнены работы по восстановлению покрытия автомобильной дороги на протяженности 0,52 км (выполнение 100%)</t>
  </si>
  <si>
    <t>Выполнены работы по восстановлению покрытия автомобильной дороги на протяженности 2,2 км (выполнение 100%)</t>
  </si>
  <si>
    <t>Выполнены работы по восстановлению покрытия автомобильной дороги на протяженности 0,468 км (выполнение 100%)</t>
  </si>
  <si>
    <t>Выполнены работы по восстановлению покрытия  автомобильной дороги на протяженности 0,643 км (выполнение 100%)</t>
  </si>
  <si>
    <t>Выполнены работы по восстановлению покрытия автомобильной дороги на протяженности 0,2 км (выполнение 100%)</t>
  </si>
  <si>
    <t>Выполнены работы по восстановлению покрытия автомобильной дороги на протяженности 0,192 км (выполнение 100%)</t>
  </si>
  <si>
    <t>Выполнены работы по восстановлению покрытия автомобильной дороги на протяженности 0,273 км (выполнение 100%)</t>
  </si>
  <si>
    <t>Выполнены работы по восстановлению покрытия автомобильной дороги на протяженности 0,115 км (выполнение 100%)</t>
  </si>
  <si>
    <t>Выполнены работы по восстановлению покрытия автомобильной дороги на протяженности 1,495 км (выполнение 100%)</t>
  </si>
  <si>
    <t>Выполнены работы по восстановлению покрытия автомобильной дороги на протяженности 0,559 км (выполнение 100%)</t>
  </si>
  <si>
    <t>Выполнены работы по восстановлению покрытия автомобильной дороги на протяженности 0,295 км (выполнение 100%)</t>
  </si>
  <si>
    <t>Выполнены работы по восстановлению покрытия автомобильной дороги на протяженности 0,98 км (выполнение 100%)</t>
  </si>
  <si>
    <t>Выполнены работы по восстановлению покрытия автомобильной дороги на протяженности 0,275 км (выполнение 100%)</t>
  </si>
  <si>
    <t>Восстановлено покрытие автомобильной дороги на протяженности 0,2951 км (выполнение 100%)</t>
  </si>
  <si>
    <t>Восстановлено покрытие автомобильной дороги на протяженности 1,436 км (выполнение 100%)</t>
  </si>
  <si>
    <t>Восстановлено покрытие  автомобильной дороги на протяженности 0,8796 км (выполнение 100%)</t>
  </si>
  <si>
    <t>Восстановленио покрытие автомобильной дороги на протяженности 0,2361 км (выполнение 100%)</t>
  </si>
  <si>
    <t>Восстановленио покрытие автомобильной дороги на протяженности 0,224 км (выполнение 100%)</t>
  </si>
  <si>
    <t>Восстановлено покрытие автомобильной дороги на протяженности 0,4926 км (выполнение 100%)</t>
  </si>
  <si>
    <t>Восстановленио покрытие автомобильной дороги на протяженности 0,7541 км (выполнение 100%)</t>
  </si>
  <si>
    <t>Восстановлено покрытие автомобильной дороги на протяженности 0,6552 км (выполнение 100%)</t>
  </si>
  <si>
    <t>Восстановлено покрытие автомобильной дороги на протяженности 0,6067 км (выполнение 100%)</t>
  </si>
  <si>
    <t>Восстановлено покрытие автомобильной дороги на протяженности 0,478 км (выполнение 100%)</t>
  </si>
  <si>
    <t>Восстановлено покрытие автомобильной дороги на протяженности 0,307 км (выполнение 100%)</t>
  </si>
  <si>
    <t>Восстановлено покрытие автомобильной дороги на протяженности 0,9663 км (выполнение 100%)</t>
  </si>
  <si>
    <t>Восстановлено покрытие автомобильной дороги на протяженности 0,422 км (выполнение 100%)</t>
  </si>
  <si>
    <t>Восстановлено покрытие автомобильной дороги на протяженности 0,480 км (выполнение 100%)</t>
  </si>
  <si>
    <t>Восстановлено покрытие автомобильной дороги на протяженности 0,5059 км (выполнение 100%)</t>
  </si>
  <si>
    <t>Восстановлено покрытие автомобильной дороги на протяженности 0,3687 км (выполнение 100%)</t>
  </si>
  <si>
    <t>Восстановлено покрытие автомобильной дороги на протяженности 3,145 км (выполнение 100%)</t>
  </si>
  <si>
    <t xml:space="preserve">Восстановлено покрытие автомобильной дороги на протяженности 2,3931 км (выполнение 100%) </t>
  </si>
  <si>
    <t>Восстановлено покрытие автомобильной дороги на протяженности 1,4 км (выполнение 100%)</t>
  </si>
  <si>
    <t>Восстановлено покрытие автомобильной дороги на протяженности 6,702 км (выполнение 100%)</t>
  </si>
  <si>
    <t>Восстановлено покрытие автомобильной дороги на протяженности 0,7995 км (выполнение 100%)</t>
  </si>
  <si>
    <t>Восстановлено покрытие автомобильной дороги на протяженности 0,488 км (выполнение 100%)</t>
  </si>
  <si>
    <t>Восстановлено покрытие автомобильной дороги на протяженности 0,1299 км (выполнение 100%)</t>
  </si>
  <si>
    <t>Восстановлено покрыте автомобильной дороги на протяженности 1,1825 км (выполнение 100%)</t>
  </si>
  <si>
    <t>Восстановлено покрытие автомобильной дороги на протяженности 1,0526 км (выполнение 100%)</t>
  </si>
  <si>
    <t>Восстановлено покрытие автомобильной дороги на протяженности 0,3032 км (выполнение 100%)</t>
  </si>
  <si>
    <t>Восстановлено покрытие автомобильной дороги на протяженности 0,7112 км (выполнение 100%)</t>
  </si>
  <si>
    <t>Восстановлено покрытие автомобильной дороги на протяженности 0,0718 км (выполнение 100%)</t>
  </si>
  <si>
    <t>Восстановлено покрытие автомобильной дороги на протяженности 0,4945 км (выполнение 100%)</t>
  </si>
  <si>
    <t>Восстановлено покрытие автомобильной дороги на протяженности 0,121 км (выполнение 100%)</t>
  </si>
  <si>
    <t>Восстановлено покрытие автомобильной дороги на протяженности 0,2195 км (выполнение 100%)</t>
  </si>
  <si>
    <t>Восстановлено покрытие автомобильной дороги на протяженности 0,232 км (выполнение 100%)</t>
  </si>
  <si>
    <t>Восстановлено покрытие автомобильной дороги на протяженности 0,505 км (выполнение 100%)</t>
  </si>
  <si>
    <t>Восстановлено покрытие автомобильной дороги на протяженности 0,404 км (выполнение 100%)</t>
  </si>
  <si>
    <t>Восстановлено покрытие автомобильной дороги на протяженности 0,6682 км (выполнение 100%)</t>
  </si>
  <si>
    <t>Восстановлено покрытие автомобильной дороги на протяженности 0,9561 км (выполнение 100%)</t>
  </si>
  <si>
    <t>Восстановлено покрытие автомобильной дороги на протяженности 0,1263 км (выполнение 100%)</t>
  </si>
  <si>
    <t>Строительство объекта «Дороги
по ул. Зеленина и по ул. Восьмого марта мкр. Долгушино г. Кирова»</t>
  </si>
  <si>
    <t>Строительство объекта «Улица Сурикова от ул. Некрасова до ул. Комсомольская в г. Кирове. 2 этап»</t>
  </si>
  <si>
    <t>Начато строительство участка протяженностью 0,334 км магистральной улицы с четырьмя полосами движения и асфальтобетонным покрытием</t>
  </si>
  <si>
    <t>Начато строительство дорог общей протяженностью 0,7763 км с асфальтобетонным покрытием</t>
  </si>
  <si>
    <t>Восстановлено покрытие автомобильной дороги на протяженности 0,316 км (выполнение 100%)</t>
  </si>
  <si>
    <t>Восстановлено покрытие автомобильной дороги на протяженности 2,338 км (выполнение 100%)</t>
  </si>
  <si>
    <t>Восстановлено покрытие автомобильной дороги на протяженности 0,732 км (выполнение 100%)</t>
  </si>
  <si>
    <t>Восстановлено покрытие автомобильной дороги на протяженности 0,214 км (выполнение 100%)</t>
  </si>
  <si>
    <t>Восстановлено покрытие автомобильной дороги на протяженности 0,777 км (выполнение 100%)</t>
  </si>
  <si>
    <t>Восстановлено покрытие автомобильной дороги на протяженности 0,469 км (выполнение 100%)</t>
  </si>
  <si>
    <t>Восстановлено покрытие автомобильной дороги на протяженности 0,553 км (выполнение 100%)</t>
  </si>
  <si>
    <t>Восстановлено покрытие автомобильной дороги на протяженности 0,231 км (выполнение 100%)</t>
  </si>
  <si>
    <t>Восстановлено покрытие автомобильной дороги на протяженности 0,844 км (выполнение 100%)</t>
  </si>
  <si>
    <t>Восстановлено покрытие автомобильной дороги на протяженности 0,618 км (выполнение 100%)</t>
  </si>
  <si>
    <t>Восстановлено покрытие автомобильной дороги на протяженности 0,67 км (выполнение 100%)</t>
  </si>
  <si>
    <t>Восстановлено покрытие автомобильной дороги на протяженности 2,56 км</t>
  </si>
  <si>
    <t>Ведутся работы по восстановлению покрытия автомобильной дороги на протяженности 0,2995 км (выполнено 100%)</t>
  </si>
  <si>
    <t>Восстановлено покрытие автомобильной дороги на протяженности 0,738 км (выполнено 100%)</t>
  </si>
  <si>
    <t>Восстановлено покрытие автомобильной дороги на протяженности 0,257 км</t>
  </si>
  <si>
    <t>Ведутся работы по восстановлению покрытия автомобильной дороги на протяженности 1,091 км</t>
  </si>
  <si>
    <t>Восстановлено покрытие автомобильной дороги на протяженности 0,601 км (выполнение 100%)</t>
  </si>
  <si>
    <t>Восстановлено покрытие автомобильной дороги на протяженности 0,275 км (выполнение 100%)</t>
  </si>
  <si>
    <t>Восстановлено покрытие автомобильной дороги на протяженности 1,108 км (выполнение 100%)</t>
  </si>
  <si>
    <t>Восстановлено покрытие автомобильной дороги на протяженности 0,399 км (выполнение 100%)</t>
  </si>
  <si>
    <t>Восстановлено покрытие автомобильной дороги на протяженности 0,1980 км (выполнение 100%)</t>
  </si>
  <si>
    <t>Восстановлено покрытие автомобильной дороги на протяженности 1,099 км (выполнение 100%)</t>
  </si>
  <si>
    <t>Восстановлено покрытие автомобильной дороги на протяженности 0,26 км (выполнение 100%)</t>
  </si>
  <si>
    <t>Восстановлено покрытие автомобильной дороги на протяженности 0,617 км (выполнение 100%)</t>
  </si>
  <si>
    <t>Восстановлено покрытие автомобильной дороги на протяженности 2,597 км (выполнение 100%)</t>
  </si>
  <si>
    <t>Восстановлено покрытие автомобильной дороги на протяженности 0,4194 км (выполнение 100%)</t>
  </si>
  <si>
    <t>Восстановлено покрытие автомобильной дороги на протяженности 0,3797 км (выполнение 100%)</t>
  </si>
  <si>
    <t>Восстановлено покрытие автомобильной дороги на протяженности 0,34624 км (выполнение 100%)</t>
  </si>
  <si>
    <t>Восстановлено покрытие автомобильной дороги на протяженности 0,9482 км (выполнение 100%)</t>
  </si>
  <si>
    <t>Восстановлено покрытие автомобильной дороги на протяженности 0,2955 км (выполнение 100%)</t>
  </si>
  <si>
    <t>Восстановлено покрытие автомобильной дороги на протяженности 0,1548 км (выполнение 100%)</t>
  </si>
  <si>
    <t>Восстановлено покрытие автомобильной дороги на протяженности 0,1315 км (выполнение 100%)</t>
  </si>
  <si>
    <t>Восстановлено покрытие автомобильной дороги на протяженности 0,9205 км (выполнение 100%)</t>
  </si>
  <si>
    <t>Ведутся работы по восстановлению покрытия автомобильной дороги на протяженности 0,5481 км (выполнение 100%)</t>
  </si>
  <si>
    <t>Не законтрактованные средства</t>
  </si>
  <si>
    <t>3.2.1.75</t>
  </si>
  <si>
    <t>3.2.1.76</t>
  </si>
  <si>
    <t>3.2.1.77</t>
  </si>
  <si>
    <t>Восстановлено покрытие автомобильной дороги на протяженности 1,11 км (выполнение 100%)</t>
  </si>
  <si>
    <t>Восстановлено покрытие автомобильной дороги на протяженности 2,12 км (выполнение 100%)</t>
  </si>
  <si>
    <t>Ремонт автодороги по ул. Ленина (участок автодороги от ул. Вятская Набережная до пр. Мира)</t>
  </si>
  <si>
    <t>Восстановлено покрытие автомобильной дороги на протяженности 0,65 км (выполнение 100%)</t>
  </si>
  <si>
    <t>Восстановлено покрытие автомобильной дороги на протяженности 1,96 км (выполнение 100%)</t>
  </si>
  <si>
    <t>3.2.2.8</t>
  </si>
  <si>
    <t>Работы по содержанию улично-дорожной сети г. Кирово-Чепецка</t>
  </si>
  <si>
    <t>Установлены недостающие элементы обустройства дорог: дорожные знаки и элементы освещения пешеходных переходов (выполнение 100%)</t>
  </si>
  <si>
    <t>Восстановлено покрытие автомобильной дороги на протяженности 1,216 км (выполнение 100%)</t>
  </si>
  <si>
    <t>Восстановлено покрытие автомобильной дороги на протяженности 1,17 км (выполнение 100%)</t>
  </si>
  <si>
    <t>Восстановлено покрытие автомобильной дороги на протяженности 0,506 км (выполнение 100%)</t>
  </si>
  <si>
    <t>Восстановлено покрытие автомобильной дороги на протяженности 0,479 км (выполнение 100%)</t>
  </si>
  <si>
    <t>Восстановлено покрытие автомобильной дороги на протяженности 0,202 км (выполнение 100%)</t>
  </si>
  <si>
    <t>Восстановлено покрытие автомобильной дороги на протяженности 0,349 км (выполнение 100%)</t>
  </si>
  <si>
    <t>Восстановлено покрытие автомобильной дороги на протяженности 0,1 км (выполнение 100%)</t>
  </si>
  <si>
    <t>Восстановлено покрытие автомобильной дороги на протяженности 0,54191 км (выполнение 100%)</t>
  </si>
  <si>
    <t>Восстановлено покрытие автомобильной дороги на протяженности 0,213 км (выполнение 100%)</t>
  </si>
  <si>
    <t>Восстановлено покрытие автомобильной дороги на протяженности 0,394 км (выполнение 100%)</t>
  </si>
  <si>
    <t>Восстановлено покрытие автомобильной дороги на протяженности 0,136 км (выполнение 100%)</t>
  </si>
  <si>
    <t>Восстановлено покрытие автомобильной дороги на протяженности 0,322 км (выполнение 100%)</t>
  </si>
  <si>
    <t>Восстановлено покрытие автомобильной дороги на протяженности 0,742 км (выполнение 100%)</t>
  </si>
  <si>
    <t>Завершена начатая в 2019 году реконструкция указанного участка автомобильной дороги, он введен в эксплуатацию (выполнение 100%)</t>
  </si>
  <si>
    <t>Осуществлены контрольные мероприятия в рамках регионального государственного контроля в сфере перевозок пассажиров и багажа легковым такси. За 12 месяцев было проведено 54 мероприятия по контролю без взаимодействия с юридическими лицами, индивидуальными предпринимателями, осуществляющими деятельность по оказанию услуг по перевозке пассажиров и багажа легковым такси, требований, предусмотренных статьей 9 Федерального закона от 21.04.2011 № 69-ФЗ. Плановые проверки индивидуальных предпринимателей и юридических лиц не проводились.</t>
  </si>
  <si>
    <t>Обеспечена выдача 364 разрешений на осуществление деятельности по перевозке пассажиров и багажа легковым такси юридическим лицам и индивидуальным предпринимателям, соответствующим установленным обязательным требованиям</t>
  </si>
  <si>
    <t>Осуществляется контрольные мероприятия в рамках государственного контроля в области организации дорожного движения</t>
  </si>
  <si>
    <t>Неисполнение подрядчиком контрактных обязательств, контракт расторгнут</t>
  </si>
  <si>
    <t>Неисполнение подрядчиком договорных обязательств, завершение разработки проектно-сметной документации запланировано на 2022 год.</t>
  </si>
  <si>
    <t>Обеспечено содержание автомобильных дорог местного  значения</t>
  </si>
  <si>
    <t>Аукцион по определению подрядчика не состоялся</t>
  </si>
  <si>
    <t>Восстановлено покрытие автомобильной дороги на протяженности 0,38 км и проезда на протяженности 0,47 км (выполнение 100%), недоосвоение средств связано с экокномией в результате торгов.</t>
  </si>
  <si>
    <t>Выполнены работы по ремонту на автомобильных дорогах общего пользования регионального или межмуниципального значения, входящих в Кировскую городскую агломерацию на участках протяженностью 4,484 км</t>
  </si>
  <si>
    <t xml:space="preserve">Выполнены работы по ремонту на автомобильных дорогах общего пользования регионального или межмуниципального значения на участках протяженностью 173,702 км дорог, выполнены работы по устройству 3,5 км недостающего электроосвещения и тротуаров </t>
  </si>
  <si>
    <t>Работы по улучшению дорожно-транспортной обстановки и ликвидации мест концентрации дорожно- транспортных происшествий на пешеходном переходе выполнены</t>
  </si>
  <si>
    <t>Неисполнение подрядчиком контрактных обязательств, устройство 3 пешеходных переходов:  на автомобильной дороге Плотники – Вожгалы – Богородское – Уни в с. Спасское, Плотники – Вожгалы – Богородское – Уни в с. Верхобыстрица, Фаленки – Уни в п. Октябрьский перенесено на 2022 год</t>
  </si>
  <si>
    <t>Обеспечена скоординированность действий по освещению в средствах массовой информации вопросов безопасности дорожного движения</t>
  </si>
  <si>
    <t>Повышен уровень информированности детей о правилах дорожного движения</t>
  </si>
  <si>
    <t>Повышена эффективность работы сотрудников пожарно-спасательных подразделений, подразделений полиции, медицинских учреждений, дорожных служб, принимающих участие в ликвидации дорожно-транспортных происшествий</t>
  </si>
  <si>
    <t>Обеспечено участие областной команды во Всероссийском этапе конкурса «Безопасное колесо», Всероссийском первенстве по автомногоборью, направленного на профилактику ДТП</t>
  </si>
  <si>
    <t>Осуществлено учебно-методологическое и материально-техническое обеспечение процесса обучения детей основам безопасного поведения на дорогах</t>
  </si>
  <si>
    <t xml:space="preserve">Организованы профильные смены для несовершеннолетних по безопасности дорожного движения </t>
  </si>
  <si>
    <t>Обеспечено сокращение периода времени до оказания медицинской помощи пострадавшим в дорожно-транспортных происшествиях</t>
  </si>
  <si>
    <t>Обеспечно развитие системы организации дорожного движения транспортных средств и пешеходов, повышение безопасности дорожных условий</t>
  </si>
  <si>
    <t>Фактические расходы за январь-декабрь 2021 года рублей)</t>
  </si>
  <si>
    <t>Возмещение недополученных доходов от перевозки пассажиров льготных категорий за декабрь 2020 года и 11 месяцев 2021 года. Перевезено льготных категорий граждан на городских и пригородных маршрутах за декабрь 2020 года 0,6 млн. человек, за 11 месяцев 2021 года 6,2 млн. человек. По итогам 2021 года количество перевезенных пассажиров, имеющих право на льготный проезд, составило 6,7 млн.человек (выполнение мероприятия составило 95,7% при плане 7 млн. человек)</t>
  </si>
  <si>
    <t>По итогам 2021 года количество  обслуживаемых межмуниципальных маршрутов Кировской области составило 83 маршрута, их них 48-пригородного сообщения, 35-междугородного сообщения.По результатам мониторинга за 2021 год пассажиропоток увеличился на 10 % по сравнению с 2020 годом.</t>
  </si>
  <si>
    <t>генеральный директор акционерного общества "Автотранспортное предприятие" Д.Ю. Пырлог (по согласованию)</t>
  </si>
  <si>
    <t>врио генерального директора акционерного общества "КировПассажирАвтотранс"А.В. Логиновский (по согласованию)</t>
  </si>
  <si>
    <t>В 2021 году приобретено 117 автобусов, из них 67 автобусов большого класса марки ЛиАЗ, 50 автобусов малого класса марки Ford Transit.Выполнение мероприятие составило 100% при запланированном количестве 117 автобусов.Экономия средств составила по результатам проведенных конкурсных процедур.</t>
  </si>
  <si>
    <t>6.5</t>
  </si>
  <si>
    <t>Предоставление субсидий юридическим лицам (за исключением субъектов малого и среднего предпринимательства и социально ориентированных некоммерческих организаций), осуществляющим перевозку пассажиров и багажа автомобильным и(или) электрифицированным транспортом на муниципальных маршрутах регулярных перевозок  и (или) автомобильным транспортом на межмуниципальных маршрутах регулярных перевозок на территории Кировской области, на возмещение части затрат</t>
  </si>
  <si>
    <t>Осуществлены перевозки пассажиров и багажа на 180 муниципальных и межмуниципальных маршрутах регулярных перевозок на территории Кировской области</t>
  </si>
  <si>
    <t xml:space="preserve">Обеспечена транспортная доступность населения Кировской области железнодорожным транспортом  в пригородном сообщении.  Железнодорожным транспортом в пригородном собщении перевезено 2,84 млн. человек, что составляет 102,1% от планового показателя (2,78 млн. человек).Экономия расходов составила в связи с корректировкой расписания движения и смены составности подвижного состава.
</t>
  </si>
  <si>
    <t>Предоставление субсидий российским организациям воздушного транспорта, осуществляющим в 2021 году региональные воздушные перевозки пассажиров по маршрутам, пункт отправления (назначения) которых расположен на территории Кировской области</t>
  </si>
  <si>
    <t>8.3</t>
  </si>
  <si>
    <t xml:space="preserve">Осуществление АО "Авиакомпания "РусЛайн" региональных воздушных перевозок по 2 маршрутам "Киров - Сочи", "Киров - Калининград". </t>
  </si>
  <si>
    <t>АО «Аэропорт Победилово» обеспечено наземное и аэропортовое (аэродромное) обслуживание 1692 взлетно-посадочных операций, что составляет 123% от планового показателя (1373). Всего авиамаршрутов из аэропорта в 2021 году составило 9, что на 1 маршрут больше планового показателя (8).</t>
  </si>
  <si>
    <t>40210,50</t>
  </si>
  <si>
    <t>Организовано транспортное обслуживание населения железнодорожным транспортм общего пользования в пригородном сообщении.</t>
  </si>
  <si>
    <t>Осуществление АО "Авиакомпания "РусЛайн" региональных воздушных перевозок по 3 маршрутам "Киров - Екатеринбург", "Киров - Калуга", "Киров - Уфа". Экономия расходов составила в результате сокращения рейсов.</t>
  </si>
  <si>
    <t>Погашение лизинговых платежей за 15 троллейбусов, приобретенных в 4 квартале 2019 года, приобретение 17 автобусов в 2021 году. Фактическое значение приобретенных новых автобусов составило 17, что в 3,4 раза больше по сравнению с плановым показателем (5). Экономия расходов составила с учетом перерасчета кредитных платежей.</t>
  </si>
  <si>
    <t xml:space="preserve"> и.о. министра транспорта Кировской области  Ю.А. Шевелев</t>
  </si>
  <si>
    <t>Предоставление субсидии на обеспечение деятельности по организации эксплуатации специальных технических средств, работающих в автоматическом режиме и имеющих функции фото- и киносъемки, видеозаписи, для обеспечения контроля за дорожным движением (далее – специальных технических средств)</t>
  </si>
  <si>
    <t>1.3.2.1.1</t>
  </si>
  <si>
    <t xml:space="preserve">Предоставление субсидии КОГБУ «Центр стратегического развития информационных ресурсов и систем управления» </t>
  </si>
  <si>
    <t>заместитель министра информационных технологий и связи Кировской области 
А.В. Сухих 
(до 01.03.2021),
директор КОГБУ
«Центр стратегического развития информационных ресурсов и систем управления» 
А.М. Селезнев 
(до 01.03.2021)</t>
  </si>
  <si>
    <t>1.3.2.1.2</t>
  </si>
  <si>
    <t xml:space="preserve">Предоставление субсидии КОГБУ «Транспортный комитет Кировской области» </t>
  </si>
  <si>
    <t>начальник управления организации дорожного движения и контрольно-надзорной деятельности министерства транспорта Кировской области 
В.А. Репин, 
директор КОГБУ «Транспортный комитет Кировской области»  А.В. Яковлев 
(с 01.03.2021)</t>
  </si>
  <si>
    <t>1.3.2.2.1</t>
  </si>
  <si>
    <t>1.3.2.2.2</t>
  </si>
  <si>
    <t>1.3.2.6.1</t>
  </si>
  <si>
    <t>1.3.2.6.2</t>
  </si>
  <si>
    <t>Количество запланированных в отчетном году мероприятий</t>
  </si>
  <si>
    <t>Количество выполненных в срок мероприятий</t>
  </si>
  <si>
    <t>Экономия по факту выполненных работ, контракт расторгнут</t>
  </si>
  <si>
    <t>Неисполнение подрядчиком контрактных обязательств, завершение работ планируется в 2022 году</t>
  </si>
  <si>
    <t>Выполнены работы по ремонту  5/151,78 шт/пог.м мостов, 11/282,15шт/пог.м труб, восстановлению 2 автобусных остановок, восстановлению покрытия автомобильной дороги на протяженности
23,5 км. Недоосвоение средств связано с неисполнением подрядчиком договорных обязательств по проектно-исзыскательским работам и экономией средств в результате торгов, труба протяженностью 23 пог. м не введена в эксплуатацию.</t>
  </si>
  <si>
    <t>Нарушение подрядчиком графика ремонта</t>
  </si>
  <si>
    <t>Выполнены работы по восстановлению покрытия автомобильной дороги на протяженности 0,109 км (выполнение 100%)</t>
  </si>
  <si>
    <t>Дополнительный объект, который планировалось отремонтировать за счет экономии по торгам. Аукцион по определению подрядчика не состоялся дважды.</t>
  </si>
  <si>
    <t>Выполнен ремонт 0,3308 км автомобильной дороги общего пользования местного значения по ул. Садовая в пгт Оричи (выполнение 100%)</t>
  </si>
  <si>
    <t>Выполнен ремонт 0,3658 км автомобильной дороги общего пользования местного значения по ул. Молодой Гвардии в пгт Оричи (выполнение 100%)</t>
  </si>
  <si>
    <t>Выполнен ремонт 0,6555 км автомобильной дороги общего пользования местного значения по ул. Орловской в г. Орлове (выполнение 91,9%, ИМБТ не освоены в полном объеме в связи с технической ошибкой при определении протяженности, подлежащей ремонту; сумма контракта уменьшена на объем невыполненных работ)</t>
  </si>
  <si>
    <t>Невостребованные средства, высвободившиеся в результате экономии</t>
  </si>
  <si>
    <t>Невостребованные средства, высвободившиеся в результате экономии по факту выполненных работ по разработке проектно-сметной документации</t>
  </si>
  <si>
    <t>Невостребованные средства, остаток средств по государственному контракту</t>
  </si>
  <si>
    <t>Заключен контракт на разработку проектно-сметной документации по внедрению автоматических пунктов весогабаритного контроля транспортных средств на автомобильных дорогах общего пользования Кировской области регионального или межмуниципального значения</t>
  </si>
  <si>
    <t>Выполнены работы по восстановлению покрытия  автомобильной дороги на протяженности 0,550 км (выполнение 100%)</t>
  </si>
  <si>
    <t>Выполнены работы по восстановлению покрытия автомобильной дороги на протяженности 0,520 км (выполнение 100%)</t>
  </si>
  <si>
    <t>Выполнены работы по восстановлению покрытия автомобильной дороги на протяженности 0,635 км (выполнение 100%)</t>
  </si>
  <si>
    <t>Выполнены работы по восстановлению покрытия автомобильной дороги на протяженности 1,015 км (выполнение 100%)</t>
  </si>
  <si>
    <t>Выполнены работы по восстановлению покрытия автомобильной дороги на протяженности 0,39 км (выполнение 100%)</t>
  </si>
  <si>
    <t>Выполнены работы по восстановлению покрытия автомобильной дороги на протяженности 0,1 км (выполнение 100%)</t>
  </si>
  <si>
    <t>Выполнены работы по восстановлению покрытия автомобильной дороги на протяженности 1,333 км (выполнение 100%)</t>
  </si>
  <si>
    <t>Выполнены работы по восстановлению покрытия автомобильной дороги на протяженности 0,6 км (выполнение 100%)</t>
  </si>
  <si>
    <t>Выполнены работы по восстановлению покрытия автомобильной дороги на протяженности 0,63 км (выполнение 100%)</t>
  </si>
  <si>
    <t>Выполнены работы по восстановлению покрытия автомобильной дороги на протяженности 0,43 км (выполнение 100%)</t>
  </si>
  <si>
    <t>Выполнены работы по восстановлению покрытия автомобильной дороги на протяженности 0,225 км (выполнение 100%)</t>
  </si>
  <si>
    <t>Выполнены работы по восстановлению покрытия автомобильной дороги на протяженности 0,54 км (выполнение 100%)</t>
  </si>
  <si>
    <t>Выполнены работы по восстановлению покрытия автомобильной дороги на протяженности 0,136 км (выполнение 100%)</t>
  </si>
  <si>
    <t>Выполнены работы по восстановлению покрытия автомобильной дороги на протяженности 0,195 км (выполнение 100%)</t>
  </si>
  <si>
    <t>Выполнены работы по восстановлению покрытия автомобильной дороги на протяженности 0,103 км (выполнение 100%)</t>
  </si>
  <si>
    <t>Выполнены работы по восстановлению покрытия автомобильной дороги на протяженности 0,253 км (выполнение 100%)</t>
  </si>
  <si>
    <t>Выполнены работы по восстановлению покрытия автомобильной дороги на протяженности 0,3 км (выполнение 100%)</t>
  </si>
  <si>
    <t>Выполнены работы по восстановлению покрытия автомобильной дороги на протяженности 0,76 км (выполнение 100%)</t>
  </si>
  <si>
    <t>Выполнены работы по восстановлению покрытия автомобильной дороги на протяженности 0,305 км (выполнение 100%)</t>
  </si>
  <si>
    <t>Выполнены работы по восстановлению покрытия автомобильной дороги на протяженности 0,407 км (выполнение 100%)</t>
  </si>
  <si>
    <t>Выполнены работы по восстановлению покрытия автомобильной дороги на протяженности 0,640 км (выполнение 100%)</t>
  </si>
  <si>
    <t>Выполнены работы по восстановлению покрытия автомобильной дороги на протяженности 0,160 км (выполнение 100%)</t>
  </si>
  <si>
    <t>Выполнены работы по восстановлению покрытия автомобильной дороги на протяженности 0,619 км (выполнение 100%)</t>
  </si>
  <si>
    <t>Выполнены работы по восстановлению покрытия автомобильной дороги на протяженности 1,03 км (выполнение 100%)</t>
  </si>
  <si>
    <t>Выполнены работы по восстановлению покрытия автомобильной дороги на протяженности 0,285 км (выполнение 100%)</t>
  </si>
  <si>
    <t>Выполнены работы по восстановлению покрытия автомобильной дороги на протяженности 0,16 км (выполнение 100%)</t>
  </si>
  <si>
    <t>Выполнены работы по восстановлению покрытия автомобильной дороги на протяженности 0,309 км (выполнение 100%)</t>
  </si>
  <si>
    <t>Выполнены работы по восстановлению покрытия автомобильной дороги на протяженности 1,76 км (выполнение 100%)</t>
  </si>
  <si>
    <t>Выполнены работы по восстановлению покрытия автомобильной дороги на протяженности 0,27 км (выполнение 100%)</t>
  </si>
  <si>
    <t>Выполнены работы по восстановлению покрытия автомобильной дороги на протяженности 0,434 км (выполнение 100%)</t>
  </si>
  <si>
    <t>Выполнены работы по восстановлению покрытия автомобильной дороги на протяженности 0,598 км (выполнение 99%)</t>
  </si>
  <si>
    <t>Выполнены работы по восстановлению покрытия автомобильной дороги на протяженности 0,145 км (выполнение 100%)</t>
  </si>
  <si>
    <t>Выполнены работы по восстановлению покрытия автомобильной дороги на протяженности 0,265 км (выполнение 100%)</t>
  </si>
  <si>
    <t>Выполнены работы по восстановлению покрытия автомобильной дороги на протяженности 0,9 км (выполнение 100%)</t>
  </si>
  <si>
    <t>Выполнены работы по восстановлению покрытия автомобильной дороги на протяженности 0,886 км (выполнение 100%)</t>
  </si>
  <si>
    <t>Выполнены работы по восстановлению покрытия автомобильной дороги на протяженности 0,7 км (выполнение 100%)</t>
  </si>
  <si>
    <t>Выполнены работы по восстановлению покрытия автомобильной дороги на протяженности 0,23 км (выполнение 100%)</t>
  </si>
  <si>
    <t>Выполнены работы по восстановлению покрытия автомобильной дороги на протяженности 0,236 км (выполнение 100%)</t>
  </si>
  <si>
    <t>Выполнены работы по восстановлению покрытия автомобильной дороги на протяженности 0,677 км (выполнение 100%)</t>
  </si>
  <si>
    <t>Выполнены работы по восстановлению покрытия автомобильной дороги на протяженности 0,12 км (выполнение 100%)</t>
  </si>
  <si>
    <t>Выполнены работы по восстановлению покрытия автомобильной дороги на протяженности 0,11 км (выполнение 100%)</t>
  </si>
  <si>
    <t>Выполнены работы по восстановлению покрытия автомобильной дороги на протяженности 0,56 км (выполнение 100%)</t>
  </si>
  <si>
    <t>Выполнены работы по восстановлению покрытия автомобильной дороги на протяженности 0,7018 км (выполнение 100%)</t>
  </si>
  <si>
    <t>Выполнены работы по восстановлению покрытия автомобильной дороги на протяженности 0,382 км (выполнение 100%)</t>
  </si>
  <si>
    <t>Выполнены работы по восстановлению покрытия автомобильной дороги на протяженности 1,4 км (выполнение 100%)</t>
  </si>
  <si>
    <t>Обеспечен качественный бесперебойный проезд по автомобильным дорогам общего пользования Кировской области регионального или межмуниципального значения. Недоосвоение средств связано с неисполнением подрядчиком договорных обязательств; с сезонностью дорожных работ, в том числе с малоснежной зимой; экономия по торгам.
В 2022 году планируется все заключенные в 2021 году и неисполненные контакты выполнить.</t>
  </si>
  <si>
    <t>Региональный проект «Региональная и местная дорожная сеть Кировской области»</t>
  </si>
  <si>
    <t>Выполнены работы по восстановлению покрытия  автомобильной дороги на протяженности 2,11 км (выполнение 110%)</t>
  </si>
  <si>
    <t>Субсидия предоставляется.
Осуществлены работы по организации эксплуатации специальных технических средств, установленных на автомобильных дорогах общего пользования регионального или межмуниципального значения, получению, обработке и передаче информации о зафиксированных ими фактах правонарушений в области дорожного движения</t>
  </si>
  <si>
    <t>Обеспечена обработка и рассылка постановлений органов государственного контроля (надзора) об административных правонарушениях в области дорожного движения</t>
  </si>
  <si>
    <t>Обеспечено сопровождение программного обеспечения, используемого для формирования и ведения банков данных о транспортных потоках на автомобильных дорогах регионального или межмуниципального значения</t>
  </si>
  <si>
    <t>Обеспечено обслуживание комплексов фото- и видеофиксации на автомобильных дорогах Кировской области регионального и межмуниципального значения</t>
  </si>
  <si>
    <t>Обеспеченая обработка и рассылка постановлений органов государственного контроля (надзора) об административных правонарушениях в области дорожного движения</t>
  </si>
  <si>
    <t>Приобретение специальных технических средств и выполнение работ по их установке на автомобильных дорогах общего пользования регионального или межмуниципального значения</t>
  </si>
  <si>
    <t>4.3</t>
  </si>
  <si>
    <t>4.3.1.</t>
  </si>
  <si>
    <t>4.3.1.1</t>
  </si>
  <si>
    <t>4.3.1.2</t>
  </si>
  <si>
    <t>4.3.2.</t>
  </si>
  <si>
    <t>4.3.2.1</t>
  </si>
  <si>
    <t>4.3.2.2</t>
  </si>
  <si>
    <t>4.3.3.</t>
  </si>
  <si>
    <t>4.3.3.1</t>
  </si>
  <si>
    <t>4.3.3.2</t>
  </si>
  <si>
    <t>4.3.4</t>
  </si>
  <si>
    <t>организации дорожного движения и контрольно-надзорной деятельности министерства транспорта Кировской области Репин В.А., директор КОГБУ "Транспортный комитет Кировской области" Яковлев А.В. (с 01.03.2021)</t>
  </si>
  <si>
    <t xml:space="preserve">В связи с введением специального программного обеспечения «Паутина», так же влиянием коронавирусной пандемии в 2021 году денежные средства на приобретение специальных технических средств и выполнение работ по их установке на автомобильных дорогах общего пользования регионального или межмуниципального значения сняты, в 2021 обеспечена подготовка технического задания для приобретения СТС в 2022 году 
</t>
  </si>
  <si>
    <t>Субсидия предоставлена
Осуществлены работы по организации эксплуатации специальных технических средств, установленных на автомобильных дорогах общего пользования регионального или межмуниципального значения, получению, обработке и передаче информации о зафиксированных ими фактах правонарушений в области дорожного движения</t>
  </si>
  <si>
    <t>Субсидия предоставлена Осуществлены работы по организации эксплуатации специальных технических средств, установленных на автомобильных дорогах общего пользования регионального или межмуниципального значения, получению, обработке и передаче информации о зафиксированных ими фактах правонарушений в области дорожного движения</t>
  </si>
  <si>
    <t>Обеспечено содержание автомобильных дорог общего пользования регионального или межмуниципального, местного значения в части выполнения мероприятий по обеспечению безопасности дорожного движения</t>
  </si>
  <si>
    <t>Предоставлены межбюджетные трансферты местным бюджетам из областного бюджета на содержание автомобильных дорог общего пользования местного значения в части выполнения мероприятий по обеспечению безопасности дорожного движения с целью обеспечения работы специальных технических средств, установленных на автомобильных дорогах общего пользования местного значения. Осуществлена обработка и рассылка постановлений органов государственного контроля (надзора) об административных правонарушениях, выявленных с помощью специальных технических средств, установленных на автомобильных дорогах общего пользования местного значения</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</si>
</sst>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00000"/>
    <numFmt numFmtId="165" formatCode="#,##0.000000"/>
  </numFmts>
  <fonts count="18">
    <font>
      <sz val="10"/>
      <name val="Arial"/>
    </font>
    <font>
      <sz val="11"/>
      <color theme="1"/>
      <name val="Calibri"/>
      <family val="2"/>
      <charset val="204"/>
      <scheme val="minor"/>
    </font>
    <font>
      <sz val="11"/>
      <color theme="1"/>
      <name val="Calibri"/>
      <family val="2"/>
      <charset val="204"/>
      <scheme val="minor"/>
    </font>
    <font>
      <sz val="9"/>
      <color theme="1"/>
      <name val="Times New Roman"/>
      <family val="2"/>
      <charset val="204"/>
    </font>
    <font>
      <sz val="8"/>
      <name val="Arial"/>
      <family val="2"/>
      <charset val="204"/>
    </font>
    <font>
      <sz val="10"/>
      <name val="Times New Roman"/>
      <family val="1"/>
      <charset val="204"/>
    </font>
    <font>
      <sz val="9"/>
      <name val="Times New Roman"/>
      <family val="1"/>
      <charset val="204"/>
    </font>
    <font>
      <sz val="10"/>
      <name val="Arial"/>
      <family val="2"/>
      <charset val="204"/>
    </font>
    <font>
      <sz val="11"/>
      <name val="Angsana New"/>
      <family val="1"/>
    </font>
    <font>
      <sz val="11"/>
      <name val="Arial"/>
      <family val="2"/>
      <charset val="204"/>
    </font>
    <font>
      <sz val="10"/>
      <color theme="1"/>
      <name val="Arial Cyr"/>
      <family val="2"/>
      <charset val="204"/>
    </font>
    <font>
      <sz val="10"/>
      <name val="Arial"/>
      <family val="2"/>
      <charset val="204"/>
    </font>
    <font>
      <b/>
      <sz val="12"/>
      <name val="Times New Roman"/>
      <family val="1"/>
      <charset val="204"/>
    </font>
    <font>
      <sz val="8"/>
      <name val="Times New Roman"/>
      <family val="1"/>
      <charset val="204"/>
    </font>
    <font>
      <sz val="11"/>
      <name val="Times New Roman"/>
      <family val="1"/>
      <charset val="204"/>
    </font>
    <font>
      <sz val="10"/>
      <name val="Arial Cyr"/>
      <charset val="204"/>
    </font>
    <font>
      <sz val="10"/>
      <name val="Helv"/>
    </font>
    <font>
      <b/>
      <sz val="10"/>
      <name val="Times New Roman"/>
      <family val="1"/>
      <charset val="20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s>
  <cellStyleXfs count="15">
    <xf numFmtId="0" fontId="0" fillId="0" borderId="0"/>
    <xf numFmtId="0" fontId="10" fillId="0" borderId="0"/>
    <xf numFmtId="0" fontId="7" fillId="0" borderId="0"/>
    <xf numFmtId="0" fontId="7" fillId="0" borderId="0"/>
    <xf numFmtId="0" fontId="3" fillId="0" borderId="0"/>
    <xf numFmtId="43" fontId="11" fillId="0" borderId="0" applyFont="0" applyFill="0" applyBorder="0" applyAlignment="0" applyProtection="0"/>
    <xf numFmtId="0" fontId="15" fillId="0" borderId="0"/>
    <xf numFmtId="0" fontId="2" fillId="0" borderId="0"/>
    <xf numFmtId="0" fontId="16" fillId="0" borderId="0"/>
    <xf numFmtId="0" fontId="7" fillId="0" borderId="0"/>
    <xf numFmtId="0" fontId="7" fillId="0" borderId="0"/>
    <xf numFmtId="0" fontId="7" fillId="0" borderId="0"/>
    <xf numFmtId="0" fontId="16" fillId="0" borderId="0"/>
    <xf numFmtId="0" fontId="1" fillId="0" borderId="0"/>
    <xf numFmtId="9" fontId="11" fillId="0" borderId="0" applyFont="0" applyFill="0" applyBorder="0" applyAlignment="0" applyProtection="0"/>
  </cellStyleXfs>
  <cellXfs count="167">
    <xf numFmtId="0" fontId="0" fillId="0" borderId="0" xfId="0"/>
    <xf numFmtId="0" fontId="5" fillId="0" borderId="1"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xf numFmtId="0" fontId="7" fillId="2" borderId="0" xfId="0" applyFont="1" applyFill="1" applyAlignment="1">
      <alignment horizontal="center"/>
    </xf>
    <xf numFmtId="0" fontId="7" fillId="2" borderId="0" xfId="0" applyFont="1" applyFill="1"/>
    <xf numFmtId="0" fontId="9" fillId="0" borderId="0" xfId="0" applyFont="1"/>
    <xf numFmtId="0" fontId="9" fillId="0" borderId="0" xfId="0" applyFont="1" applyBorder="1"/>
    <xf numFmtId="0" fontId="7" fillId="0" borderId="0" xfId="0" applyFont="1" applyFill="1" applyBorder="1"/>
    <xf numFmtId="0" fontId="7" fillId="0" borderId="0" xfId="0" applyFont="1" applyFill="1" applyBorder="1" applyAlignment="1">
      <alignment horizontal="center"/>
    </xf>
    <xf numFmtId="2" fontId="7" fillId="0" borderId="0" xfId="0" applyNumberFormat="1" applyFont="1" applyFill="1" applyBorder="1" applyAlignment="1">
      <alignment horizontal="center"/>
    </xf>
    <xf numFmtId="0" fontId="9" fillId="0" borderId="0" xfId="0" applyFont="1" applyFill="1" applyBorder="1"/>
    <xf numFmtId="0" fontId="9" fillId="0" borderId="0" xfId="0" applyFont="1" applyFill="1"/>
    <xf numFmtId="49" fontId="5" fillId="0" borderId="1" xfId="0" applyNumberFormat="1" applyFont="1" applyFill="1" applyBorder="1" applyAlignment="1">
      <alignment horizontal="center" vertical="top"/>
    </xf>
    <xf numFmtId="49" fontId="5" fillId="0" borderId="5" xfId="0" applyNumberFormat="1" applyFont="1" applyFill="1" applyBorder="1" applyAlignment="1">
      <alignment horizontal="center" vertical="top" wrapText="1"/>
    </xf>
    <xf numFmtId="0" fontId="5" fillId="0" borderId="1" xfId="0" applyFont="1" applyFill="1" applyBorder="1" applyAlignment="1">
      <alignment horizontal="left" vertical="top"/>
    </xf>
    <xf numFmtId="0" fontId="5" fillId="0" borderId="0" xfId="0" applyFont="1"/>
    <xf numFmtId="0" fontId="5" fillId="0" borderId="0" xfId="0" applyFont="1" applyAlignment="1">
      <alignment horizontal="center"/>
    </xf>
    <xf numFmtId="0" fontId="7" fillId="2" borderId="0" xfId="0" applyFont="1" applyFill="1" applyBorder="1" applyAlignment="1"/>
    <xf numFmtId="0" fontId="5" fillId="0" borderId="6" xfId="0" applyFont="1" applyFill="1" applyBorder="1" applyAlignment="1">
      <alignment horizontal="left" vertical="top" wrapText="1"/>
    </xf>
    <xf numFmtId="2" fontId="5" fillId="0" borderId="0" xfId="0" applyNumberFormat="1" applyFont="1" applyFill="1" applyAlignment="1">
      <alignment horizontal="center"/>
    </xf>
    <xf numFmtId="2" fontId="7" fillId="0" borderId="0" xfId="0" applyNumberFormat="1" applyFont="1" applyFill="1" applyAlignment="1">
      <alignment horizontal="center"/>
    </xf>
    <xf numFmtId="2" fontId="13" fillId="0" borderId="0" xfId="0" applyNumberFormat="1" applyFont="1" applyBorder="1" applyAlignment="1">
      <alignment horizontal="center" vertical="top" wrapText="1"/>
    </xf>
    <xf numFmtId="2" fontId="5" fillId="0" borderId="0" xfId="0" applyNumberFormat="1" applyFont="1" applyFill="1" applyAlignment="1">
      <alignment horizontal="center" wrapText="1"/>
    </xf>
    <xf numFmtId="2" fontId="5" fillId="0" borderId="1" xfId="0" applyNumberFormat="1" applyFont="1" applyFill="1" applyBorder="1" applyAlignment="1">
      <alignment horizontal="left" vertical="top" wrapText="1"/>
    </xf>
    <xf numFmtId="2" fontId="7" fillId="0" borderId="0" xfId="0" applyNumberFormat="1" applyFont="1" applyFill="1" applyBorder="1" applyAlignment="1">
      <alignment horizontal="center" wrapText="1"/>
    </xf>
    <xf numFmtId="2" fontId="7" fillId="2" borderId="0" xfId="0" applyNumberFormat="1" applyFont="1" applyFill="1" applyBorder="1" applyAlignment="1">
      <alignment horizontal="center" wrapText="1"/>
    </xf>
    <xf numFmtId="2" fontId="7" fillId="2" borderId="0" xfId="0" applyNumberFormat="1" applyFont="1" applyFill="1" applyAlignment="1">
      <alignment horizontal="center" wrapText="1"/>
    </xf>
    <xf numFmtId="0" fontId="5" fillId="0" borderId="8" xfId="0" applyFont="1" applyFill="1" applyBorder="1" applyAlignment="1">
      <alignment horizontal="left" vertical="top" wrapText="1"/>
    </xf>
    <xf numFmtId="0" fontId="5" fillId="0" borderId="1" xfId="0" applyFont="1" applyFill="1" applyBorder="1" applyAlignment="1">
      <alignment vertical="top" wrapText="1"/>
    </xf>
    <xf numFmtId="0" fontId="5" fillId="0" borderId="6" xfId="0" applyFont="1" applyFill="1" applyBorder="1" applyAlignment="1">
      <alignment vertical="top" wrapText="1"/>
    </xf>
    <xf numFmtId="0" fontId="5" fillId="0" borderId="0" xfId="0" applyFont="1" applyAlignment="1">
      <alignment wrapText="1"/>
    </xf>
    <xf numFmtId="0" fontId="5" fillId="0" borderId="1" xfId="0" applyFont="1" applyFill="1" applyBorder="1" applyAlignment="1">
      <alignment horizontal="center" wrapText="1"/>
    </xf>
    <xf numFmtId="0" fontId="7" fillId="0" borderId="0" xfId="0" applyFont="1" applyFill="1" applyBorder="1" applyAlignment="1">
      <alignment wrapText="1"/>
    </xf>
    <xf numFmtId="0" fontId="7" fillId="2" borderId="0" xfId="0" applyFont="1" applyFill="1" applyBorder="1" applyAlignment="1">
      <alignment wrapText="1"/>
    </xf>
    <xf numFmtId="0" fontId="7" fillId="2" borderId="0" xfId="0" applyFont="1" applyFill="1" applyAlignment="1">
      <alignment wrapText="1"/>
    </xf>
    <xf numFmtId="0" fontId="13" fillId="0" borderId="0" xfId="0" applyFont="1" applyBorder="1" applyAlignment="1">
      <alignment horizontal="center" vertical="top" wrapText="1"/>
    </xf>
    <xf numFmtId="2" fontId="5" fillId="0" borderId="6"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4" fontId="5" fillId="0" borderId="1" xfId="0" applyNumberFormat="1" applyFont="1" applyFill="1" applyBorder="1" applyAlignment="1">
      <alignment horizontal="center" vertical="top" wrapText="1"/>
    </xf>
    <xf numFmtId="2" fontId="5" fillId="0" borderId="1" xfId="5" applyNumberFormat="1" applyFont="1" applyFill="1" applyBorder="1" applyAlignment="1">
      <alignment horizontal="center" vertical="top" wrapText="1"/>
    </xf>
    <xf numFmtId="2" fontId="7" fillId="2" borderId="0" xfId="0" applyNumberFormat="1" applyFont="1" applyFill="1" applyBorder="1" applyAlignment="1">
      <alignment horizontal="center"/>
    </xf>
    <xf numFmtId="0" fontId="5" fillId="0" borderId="1" xfId="0" applyNumberFormat="1" applyFont="1" applyFill="1" applyBorder="1" applyAlignment="1">
      <alignment horizontal="center"/>
    </xf>
    <xf numFmtId="0" fontId="5" fillId="0" borderId="1" xfId="0" applyNumberFormat="1" applyFont="1" applyFill="1" applyBorder="1" applyAlignment="1">
      <alignment horizontal="center" wrapText="1"/>
    </xf>
    <xf numFmtId="0" fontId="5" fillId="2" borderId="0" xfId="0" applyFont="1" applyFill="1" applyBorder="1" applyAlignment="1">
      <alignment horizontal="center"/>
    </xf>
    <xf numFmtId="2" fontId="5" fillId="0" borderId="9"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49" fontId="5" fillId="0" borderId="0" xfId="0" applyNumberFormat="1" applyFont="1" applyFill="1" applyBorder="1" applyAlignment="1">
      <alignment wrapText="1"/>
    </xf>
    <xf numFmtId="0" fontId="5" fillId="0" borderId="0" xfId="0" applyFont="1" applyFill="1" applyAlignment="1">
      <alignment vertical="top" wrapText="1"/>
    </xf>
    <xf numFmtId="2" fontId="5" fillId="0" borderId="2"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3" xfId="0" applyFont="1" applyFill="1" applyBorder="1" applyAlignment="1">
      <alignment horizontal="center" vertical="top"/>
    </xf>
    <xf numFmtId="14" fontId="5" fillId="0" borderId="2" xfId="0" applyNumberFormat="1" applyFont="1" applyFill="1" applyBorder="1" applyAlignment="1">
      <alignment horizontal="center" vertical="top" wrapText="1"/>
    </xf>
    <xf numFmtId="14" fontId="5" fillId="0" borderId="4" xfId="0" applyNumberFormat="1" applyFont="1" applyFill="1" applyBorder="1" applyAlignment="1">
      <alignment horizontal="center" vertical="top" wrapText="1"/>
    </xf>
    <xf numFmtId="14" fontId="5" fillId="0" borderId="3" xfId="0" applyNumberFormat="1" applyFont="1" applyFill="1" applyBorder="1" applyAlignment="1">
      <alignment horizontal="center" vertical="top" wrapText="1"/>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vertical="top" wrapText="1"/>
    </xf>
    <xf numFmtId="0" fontId="5" fillId="0" borderId="3"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xf>
    <xf numFmtId="14" fontId="5" fillId="0" borderId="1" xfId="0" applyNumberFormat="1" applyFont="1" applyFill="1" applyBorder="1" applyAlignment="1">
      <alignment horizontal="center" vertical="top" wrapText="1"/>
    </xf>
    <xf numFmtId="0" fontId="5" fillId="0" borderId="1" xfId="0" applyFont="1" applyFill="1" applyBorder="1" applyAlignment="1">
      <alignment horizontal="left" vertical="top" wrapText="1"/>
    </xf>
    <xf numFmtId="0" fontId="6" fillId="0" borderId="1" xfId="0" applyFont="1" applyFill="1" applyBorder="1" applyAlignment="1">
      <alignment horizontal="center" vertical="top" wrapText="1"/>
    </xf>
    <xf numFmtId="14" fontId="5" fillId="0" borderId="1" xfId="0" applyNumberFormat="1" applyFont="1" applyFill="1" applyBorder="1" applyAlignment="1">
      <alignment horizontal="center" vertical="top"/>
    </xf>
    <xf numFmtId="0" fontId="5" fillId="0" borderId="1" xfId="0" applyFont="1" applyFill="1" applyBorder="1" applyAlignment="1">
      <alignment horizontal="center" vertical="top" wrapText="1"/>
    </xf>
    <xf numFmtId="2" fontId="5" fillId="0" borderId="1" xfId="0" applyNumberFormat="1" applyFont="1" applyFill="1" applyBorder="1" applyAlignment="1">
      <alignment horizontal="center" vertical="top"/>
    </xf>
    <xf numFmtId="4" fontId="5" fillId="0" borderId="1" xfId="0" applyNumberFormat="1" applyFont="1" applyFill="1" applyBorder="1" applyAlignment="1">
      <alignment horizontal="center" vertical="top"/>
    </xf>
    <xf numFmtId="0" fontId="13" fillId="0" borderId="0" xfId="0" applyFont="1" applyBorder="1" applyAlignment="1">
      <alignment horizontal="center" vertical="top"/>
    </xf>
    <xf numFmtId="0" fontId="5" fillId="0" borderId="3" xfId="0" applyFont="1" applyFill="1" applyBorder="1" applyAlignment="1">
      <alignment vertical="top" wrapText="1"/>
    </xf>
    <xf numFmtId="14" fontId="5" fillId="0" borderId="5" xfId="0" applyNumberFormat="1" applyFont="1" applyFill="1" applyBorder="1" applyAlignment="1">
      <alignment horizontal="center" vertical="top" wrapText="1"/>
    </xf>
    <xf numFmtId="0" fontId="5" fillId="0" borderId="5" xfId="0" applyFont="1" applyFill="1" applyBorder="1" applyAlignment="1">
      <alignment horizontal="left" vertical="top" wrapText="1"/>
    </xf>
    <xf numFmtId="0" fontId="7" fillId="0" borderId="0" xfId="0" applyFont="1" applyBorder="1"/>
    <xf numFmtId="0" fontId="7" fillId="0" borderId="0" xfId="0" applyFont="1"/>
    <xf numFmtId="2" fontId="17" fillId="0" borderId="1" xfId="0" applyNumberFormat="1" applyFont="1" applyFill="1" applyBorder="1" applyAlignment="1">
      <alignment horizontal="center" vertical="top" wrapText="1"/>
    </xf>
    <xf numFmtId="2" fontId="7" fillId="3" borderId="0" xfId="0" applyNumberFormat="1" applyFont="1" applyFill="1" applyBorder="1"/>
    <xf numFmtId="0" fontId="7" fillId="3" borderId="0" xfId="0" applyFont="1" applyFill="1" applyBorder="1"/>
    <xf numFmtId="2" fontId="7" fillId="0" borderId="0" xfId="0" applyNumberFormat="1" applyFont="1" applyBorder="1"/>
    <xf numFmtId="165" fontId="7" fillId="3" borderId="0" xfId="0" applyNumberFormat="1" applyFont="1" applyFill="1" applyBorder="1"/>
    <xf numFmtId="164" fontId="7" fillId="0" borderId="0" xfId="0" applyNumberFormat="1" applyFont="1" applyBorder="1"/>
    <xf numFmtId="0" fontId="5" fillId="0" borderId="8" xfId="0" applyFont="1" applyFill="1" applyBorder="1" applyAlignment="1">
      <alignment horizontal="center" vertical="top" wrapText="1"/>
    </xf>
    <xf numFmtId="2" fontId="7" fillId="0" borderId="0" xfId="0" applyNumberFormat="1" applyFont="1" applyFill="1" applyBorder="1"/>
    <xf numFmtId="0" fontId="7" fillId="3" borderId="0" xfId="0" applyFont="1" applyFill="1"/>
    <xf numFmtId="0" fontId="5" fillId="0" borderId="5" xfId="0" applyFont="1" applyFill="1" applyBorder="1" applyAlignment="1">
      <alignment horizontal="center" vertical="top" wrapText="1"/>
    </xf>
    <xf numFmtId="4" fontId="5" fillId="0" borderId="3" xfId="0" applyNumberFormat="1" applyFont="1" applyFill="1" applyBorder="1" applyAlignment="1">
      <alignment horizontal="center" vertical="top" wrapText="1"/>
    </xf>
    <xf numFmtId="16" fontId="5" fillId="0" borderId="1" xfId="0" applyNumberFormat="1" applyFont="1" applyFill="1" applyBorder="1" applyAlignment="1">
      <alignment horizontal="center" vertical="top" wrapText="1"/>
    </xf>
    <xf numFmtId="16" fontId="5" fillId="0" borderId="2" xfId="0" applyNumberFormat="1" applyFont="1" applyFill="1" applyBorder="1" applyAlignment="1">
      <alignment horizontal="center" vertical="top" wrapText="1"/>
    </xf>
    <xf numFmtId="16" fontId="5" fillId="0" borderId="3" xfId="0" applyNumberFormat="1" applyFont="1" applyFill="1" applyBorder="1" applyAlignment="1">
      <alignment horizontal="center" vertical="top" wrapText="1"/>
    </xf>
    <xf numFmtId="16" fontId="5" fillId="0" borderId="4" xfId="0" applyNumberFormat="1" applyFont="1" applyFill="1" applyBorder="1" applyAlignment="1">
      <alignment horizontal="center" vertical="top" wrapText="1"/>
    </xf>
    <xf numFmtId="2" fontId="5" fillId="3" borderId="1" xfId="0" applyNumberFormat="1" applyFont="1" applyFill="1" applyBorder="1" applyAlignment="1">
      <alignment horizontal="center" vertical="top" wrapText="1"/>
    </xf>
    <xf numFmtId="49" fontId="5" fillId="0" borderId="7" xfId="0" applyNumberFormat="1" applyFont="1" applyFill="1" applyBorder="1" applyAlignment="1">
      <alignment horizontal="center" vertical="top" wrapText="1"/>
    </xf>
    <xf numFmtId="49" fontId="7" fillId="0" borderId="0" xfId="0" applyNumberFormat="1" applyFont="1" applyFill="1" applyBorder="1"/>
    <xf numFmtId="0" fontId="7" fillId="0" borderId="0" xfId="0" applyFont="1" applyAlignment="1">
      <alignment horizontal="center"/>
    </xf>
    <xf numFmtId="0" fontId="7" fillId="0" borderId="0" xfId="0" applyFont="1" applyAlignment="1">
      <alignment wrapText="1"/>
    </xf>
    <xf numFmtId="2" fontId="7" fillId="0" borderId="0" xfId="0" applyNumberFormat="1" applyFont="1" applyFill="1" applyAlignment="1">
      <alignment horizont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5" fillId="0" borderId="1" xfId="0" applyFont="1" applyFill="1" applyBorder="1" applyAlignment="1">
      <alignment horizontal="center"/>
    </xf>
    <xf numFmtId="2" fontId="5" fillId="0" borderId="2"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xf>
    <xf numFmtId="2" fontId="5" fillId="0" borderId="3" xfId="0" applyNumberFormat="1" applyFont="1" applyFill="1" applyBorder="1" applyAlignment="1">
      <alignment horizontal="center" vertical="top"/>
    </xf>
    <xf numFmtId="49" fontId="5" fillId="0" borderId="2" xfId="0" applyNumberFormat="1" applyFont="1" applyFill="1" applyBorder="1" applyAlignment="1">
      <alignment horizontal="center" vertical="top"/>
    </xf>
    <xf numFmtId="49" fontId="5" fillId="0" borderId="4" xfId="0" applyNumberFormat="1" applyFont="1" applyFill="1" applyBorder="1" applyAlignment="1">
      <alignment horizontal="center" vertical="top"/>
    </xf>
    <xf numFmtId="49" fontId="5" fillId="0" borderId="3" xfId="0" applyNumberFormat="1" applyFont="1" applyFill="1" applyBorder="1" applyAlignment="1">
      <alignment horizontal="center" vertical="top"/>
    </xf>
    <xf numFmtId="0" fontId="5" fillId="0" borderId="2"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3" xfId="0" applyFont="1" applyFill="1" applyBorder="1" applyAlignment="1">
      <alignment horizontal="left" vertical="top" wrapText="1"/>
    </xf>
    <xf numFmtId="14" fontId="5" fillId="0" borderId="2" xfId="0" applyNumberFormat="1" applyFont="1" applyFill="1" applyBorder="1" applyAlignment="1">
      <alignment horizontal="center" vertical="top"/>
    </xf>
    <xf numFmtId="14" fontId="5" fillId="0" borderId="4" xfId="0" applyNumberFormat="1" applyFont="1" applyFill="1" applyBorder="1" applyAlignment="1">
      <alignment horizontal="center" vertical="top"/>
    </xf>
    <xf numFmtId="14" fontId="5" fillId="0" borderId="3" xfId="0" applyNumberFormat="1" applyFont="1" applyFill="1" applyBorder="1" applyAlignment="1">
      <alignment horizontal="center" vertical="top"/>
    </xf>
    <xf numFmtId="0" fontId="5" fillId="0" borderId="2" xfId="0" applyFont="1" applyFill="1" applyBorder="1" applyAlignment="1">
      <alignment horizontal="center" vertical="top"/>
    </xf>
    <xf numFmtId="0" fontId="5" fillId="0" borderId="4" xfId="0" applyFont="1" applyFill="1" applyBorder="1" applyAlignment="1">
      <alignment horizontal="center" vertical="top"/>
    </xf>
    <xf numFmtId="0" fontId="5" fillId="0" borderId="3" xfId="0" applyFont="1" applyFill="1" applyBorder="1" applyAlignment="1">
      <alignment horizontal="center" vertical="top"/>
    </xf>
    <xf numFmtId="0" fontId="12" fillId="0" borderId="0" xfId="0" applyFont="1" applyBorder="1" applyAlignment="1">
      <alignment horizontal="center" vertical="top" wrapText="1"/>
    </xf>
    <xf numFmtId="49" fontId="5" fillId="0" borderId="2" xfId="0" applyNumberFormat="1" applyFont="1" applyFill="1" applyBorder="1" applyAlignment="1">
      <alignment horizontal="center" vertical="top" wrapText="1"/>
    </xf>
    <xf numFmtId="49" fontId="5" fillId="0" borderId="4" xfId="0" applyNumberFormat="1" applyFont="1" applyFill="1" applyBorder="1" applyAlignment="1">
      <alignment horizontal="center" vertical="top" wrapText="1"/>
    </xf>
    <xf numFmtId="49" fontId="5" fillId="0" borderId="3" xfId="0" applyNumberFormat="1" applyFont="1" applyFill="1" applyBorder="1" applyAlignment="1">
      <alignment horizontal="center" vertical="top" wrapText="1"/>
    </xf>
    <xf numFmtId="14" fontId="5" fillId="0" borderId="2" xfId="0" applyNumberFormat="1" applyFont="1" applyFill="1" applyBorder="1" applyAlignment="1">
      <alignment horizontal="center" vertical="top" wrapText="1"/>
    </xf>
    <xf numFmtId="14" fontId="5" fillId="0" borderId="4" xfId="0" applyNumberFormat="1" applyFont="1" applyFill="1" applyBorder="1" applyAlignment="1">
      <alignment horizontal="center" vertical="top" wrapText="1"/>
    </xf>
    <xf numFmtId="14" fontId="5" fillId="0" borderId="3" xfId="0" applyNumberFormat="1" applyFont="1" applyFill="1" applyBorder="1" applyAlignment="1">
      <alignment horizontal="center" vertical="top" wrapText="1"/>
    </xf>
    <xf numFmtId="16" fontId="5" fillId="0" borderId="2" xfId="0" applyNumberFormat="1" applyFont="1" applyFill="1" applyBorder="1" applyAlignment="1">
      <alignment horizontal="center" vertical="top" wrapText="1"/>
    </xf>
    <xf numFmtId="16" fontId="5" fillId="0" borderId="4" xfId="0" applyNumberFormat="1" applyFont="1" applyFill="1" applyBorder="1" applyAlignment="1">
      <alignment horizontal="center" vertical="top" wrapText="1"/>
    </xf>
    <xf numFmtId="16" fontId="5" fillId="0" borderId="3" xfId="0" applyNumberFormat="1" applyFont="1" applyFill="1" applyBorder="1" applyAlignment="1">
      <alignment horizontal="center" vertical="top" wrapText="1"/>
    </xf>
    <xf numFmtId="0" fontId="5" fillId="0" borderId="2" xfId="0" applyFont="1" applyFill="1" applyBorder="1" applyAlignment="1">
      <alignment horizontal="center"/>
    </xf>
    <xf numFmtId="0" fontId="5" fillId="0" borderId="4" xfId="0" applyFont="1" applyFill="1" applyBorder="1" applyAlignment="1">
      <alignment horizontal="center"/>
    </xf>
    <xf numFmtId="0" fontId="5" fillId="0" borderId="3" xfId="0" applyFont="1" applyFill="1" applyBorder="1" applyAlignment="1">
      <alignment horizontal="center"/>
    </xf>
    <xf numFmtId="0" fontId="5" fillId="0" borderId="2"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3" xfId="0" applyFont="1" applyFill="1" applyBorder="1" applyAlignment="1">
      <alignment horizontal="center" vertical="top" wrapText="1"/>
    </xf>
    <xf numFmtId="49" fontId="5" fillId="0" borderId="1" xfId="0" applyNumberFormat="1" applyFont="1" applyFill="1" applyBorder="1" applyAlignment="1">
      <alignment horizontal="center" vertical="top" wrapText="1"/>
    </xf>
    <xf numFmtId="0" fontId="5" fillId="0" borderId="1" xfId="0" applyFont="1" applyFill="1" applyBorder="1" applyAlignment="1">
      <alignment horizontal="center" vertical="top"/>
    </xf>
    <xf numFmtId="0" fontId="14" fillId="0" borderId="2" xfId="0" applyFont="1" applyFill="1" applyBorder="1" applyAlignment="1">
      <alignment horizontal="center"/>
    </xf>
    <xf numFmtId="0" fontId="14" fillId="0" borderId="4" xfId="0" applyFont="1" applyFill="1" applyBorder="1" applyAlignment="1">
      <alignment horizontal="center"/>
    </xf>
    <xf numFmtId="0" fontId="14" fillId="0" borderId="3" xfId="0" applyFont="1" applyFill="1" applyBorder="1" applyAlignment="1">
      <alignment horizontal="center"/>
    </xf>
    <xf numFmtId="14" fontId="5" fillId="0" borderId="1" xfId="0" applyNumberFormat="1" applyFont="1" applyFill="1" applyBorder="1" applyAlignment="1">
      <alignment horizontal="center" vertical="top" wrapText="1"/>
    </xf>
    <xf numFmtId="0" fontId="6" fillId="0" borderId="1" xfId="0" applyFont="1" applyFill="1" applyBorder="1" applyAlignment="1">
      <alignment horizontal="center" vertical="top" wrapText="1"/>
    </xf>
    <xf numFmtId="2" fontId="6" fillId="0" borderId="1" xfId="0" applyNumberFormat="1" applyFont="1" applyFill="1" applyBorder="1" applyAlignment="1">
      <alignment horizontal="center" vertical="top" wrapText="1"/>
    </xf>
    <xf numFmtId="0" fontId="6" fillId="0" borderId="1" xfId="0" applyFont="1" applyFill="1" applyBorder="1" applyAlignment="1">
      <alignment horizontal="center"/>
    </xf>
    <xf numFmtId="14" fontId="5" fillId="0" borderId="1" xfId="0" applyNumberFormat="1" applyFont="1" applyFill="1" applyBorder="1" applyAlignment="1">
      <alignment horizontal="center" vertical="top"/>
    </xf>
    <xf numFmtId="2" fontId="5" fillId="0" borderId="1" xfId="0" applyNumberFormat="1" applyFont="1" applyFill="1" applyBorder="1" applyAlignment="1">
      <alignment horizontal="center" vertical="top"/>
    </xf>
    <xf numFmtId="4" fontId="5" fillId="0" borderId="1" xfId="0" applyNumberFormat="1" applyFont="1" applyFill="1" applyBorder="1" applyAlignment="1">
      <alignment horizontal="center" vertical="top"/>
    </xf>
    <xf numFmtId="0" fontId="12" fillId="0" borderId="0" xfId="0" applyFont="1" applyAlignment="1">
      <alignment horizontal="center"/>
    </xf>
    <xf numFmtId="0" fontId="12" fillId="0" borderId="0" xfId="0" applyFont="1" applyBorder="1" applyAlignment="1">
      <alignment horizontal="center"/>
    </xf>
    <xf numFmtId="0" fontId="13" fillId="0" borderId="0" xfId="0" applyFont="1" applyBorder="1" applyAlignment="1">
      <alignment horizontal="center" vertical="top"/>
    </xf>
    <xf numFmtId="0" fontId="6" fillId="0" borderId="1" xfId="0" applyFont="1" applyFill="1" applyBorder="1" applyAlignment="1">
      <alignment horizontal="center" vertical="top"/>
    </xf>
    <xf numFmtId="0" fontId="5" fillId="2" borderId="0" xfId="0" applyFont="1" applyFill="1" applyAlignment="1">
      <alignment horizontal="center"/>
    </xf>
    <xf numFmtId="0" fontId="8" fillId="2" borderId="0" xfId="0" applyFont="1" applyFill="1" applyBorder="1" applyAlignment="1">
      <alignment horizontal="left"/>
    </xf>
    <xf numFmtId="9" fontId="5" fillId="0" borderId="2" xfId="14" applyFont="1" applyFill="1" applyBorder="1" applyAlignment="1">
      <alignment horizontal="center" vertical="top"/>
    </xf>
    <xf numFmtId="9" fontId="5" fillId="0" borderId="4" xfId="14" applyFont="1" applyFill="1" applyBorder="1" applyAlignment="1">
      <alignment horizontal="center" vertical="top"/>
    </xf>
    <xf numFmtId="9" fontId="5" fillId="0" borderId="3" xfId="14" applyFont="1" applyFill="1" applyBorder="1" applyAlignment="1">
      <alignment horizontal="center" vertical="top"/>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14" fontId="5" fillId="0" borderId="5" xfId="0" applyNumberFormat="1" applyFont="1" applyFill="1" applyBorder="1" applyAlignment="1">
      <alignment horizontal="center" vertical="top" wrapText="1"/>
    </xf>
    <xf numFmtId="43" fontId="5" fillId="0" borderId="2" xfId="5" applyFont="1" applyFill="1" applyBorder="1" applyAlignment="1">
      <alignment horizontal="center" vertical="top"/>
    </xf>
    <xf numFmtId="43" fontId="5" fillId="0" borderId="4" xfId="5" applyFont="1" applyFill="1" applyBorder="1" applyAlignment="1">
      <alignment horizontal="center" vertical="top"/>
    </xf>
    <xf numFmtId="43" fontId="5" fillId="0" borderId="3" xfId="5" applyFont="1" applyFill="1" applyBorder="1" applyAlignment="1">
      <alignment horizontal="center" vertical="top"/>
    </xf>
    <xf numFmtId="0" fontId="5" fillId="0" borderId="5" xfId="0" applyFont="1" applyFill="1" applyBorder="1" applyAlignment="1">
      <alignment horizontal="left" vertical="top" wrapText="1"/>
    </xf>
    <xf numFmtId="0" fontId="5" fillId="0" borderId="2" xfId="0" applyFont="1" applyFill="1" applyBorder="1" applyAlignment="1">
      <alignment horizontal="left" vertical="top"/>
    </xf>
    <xf numFmtId="0" fontId="5" fillId="0" borderId="4" xfId="0" applyFont="1" applyFill="1" applyBorder="1" applyAlignment="1">
      <alignment horizontal="left" vertical="top"/>
    </xf>
    <xf numFmtId="0" fontId="5" fillId="0" borderId="3" xfId="0" applyFont="1" applyFill="1" applyBorder="1" applyAlignment="1">
      <alignment horizontal="left" vertical="top"/>
    </xf>
    <xf numFmtId="16" fontId="5" fillId="0" borderId="1" xfId="0" applyNumberFormat="1" applyFont="1" applyFill="1" applyBorder="1" applyAlignment="1">
      <alignment horizontal="center" vertical="top" wrapText="1"/>
    </xf>
  </cellXfs>
  <cellStyles count="15">
    <cellStyle name=" 1" xfId="8"/>
    <cellStyle name="Обычный" xfId="0" builtinId="0"/>
    <cellStyle name="Обычный 2" xfId="4"/>
    <cellStyle name="Обычный 2 2" xfId="10"/>
    <cellStyle name="Обычный 2 2 2" xfId="11"/>
    <cellStyle name="Обычный 2 3" xfId="9"/>
    <cellStyle name="Обычный 3" xfId="7"/>
    <cellStyle name="Обычный 3 2" xfId="13"/>
    <cellStyle name="Обычный 4" xfId="2"/>
    <cellStyle name="Обычный 5" xfId="6"/>
    <cellStyle name="Обычный 8" xfId="1"/>
    <cellStyle name="Обычный 8 2" xfId="3"/>
    <cellStyle name="Процентный" xfId="14" builtinId="5"/>
    <cellStyle name="Стиль 1" xfId="12"/>
    <cellStyle name="Финансовый" xfId="5" builtin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CC"/>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21"/>
  <sheetViews>
    <sheetView tabSelected="1" zoomScale="80" zoomScaleNormal="80" workbookViewId="0">
      <pane ySplit="8" topLeftCell="A9" activePane="bottomLeft" state="frozen"/>
      <selection pane="bottomLeft" activeCell="F8" sqref="F8"/>
    </sheetView>
  </sheetViews>
  <sheetFormatPr defaultRowHeight="12.75" outlineLevelRow="1"/>
  <cols>
    <col min="1" max="1" width="10.5703125" style="96" customWidth="1"/>
    <col min="2" max="2" width="30.28515625" style="77" customWidth="1"/>
    <col min="3" max="3" width="23.140625" style="97" customWidth="1"/>
    <col min="4" max="4" width="10.7109375" style="96" customWidth="1"/>
    <col min="5" max="5" width="11.28515625" style="96" customWidth="1"/>
    <col min="6" max="6" width="11.7109375" style="96" customWidth="1"/>
    <col min="7" max="7" width="10.7109375" style="96" customWidth="1"/>
    <col min="8" max="8" width="13.85546875" style="97" customWidth="1"/>
    <col min="9" max="9" width="14.28515625" style="21" customWidth="1"/>
    <col min="10" max="10" width="13.85546875" style="98" customWidth="1"/>
    <col min="11" max="11" width="17.5703125" style="96" customWidth="1"/>
    <col min="12" max="12" width="26.7109375" style="77" customWidth="1"/>
    <col min="13" max="13" width="12.5703125" style="96" customWidth="1"/>
    <col min="14" max="14" width="13.5703125" style="8" customWidth="1"/>
    <col min="15" max="15" width="18.28515625" style="8" customWidth="1"/>
    <col min="16" max="16" width="9.140625" style="76"/>
    <col min="17" max="17" width="12.28515625" style="76" customWidth="1"/>
    <col min="18" max="18" width="13.140625" style="76" customWidth="1"/>
    <col min="19" max="19" width="9.140625" style="76"/>
    <col min="20" max="20" width="20.85546875" style="76" customWidth="1"/>
    <col min="21" max="21" width="12" style="76" customWidth="1"/>
    <col min="22" max="22" width="9.140625" style="76"/>
    <col min="23" max="16384" width="9.140625" style="77"/>
  </cols>
  <sheetData>
    <row r="1" spans="1:22" ht="15.75" customHeight="1">
      <c r="A1" s="146" t="s">
        <v>135</v>
      </c>
      <c r="B1" s="146"/>
      <c r="C1" s="146"/>
      <c r="D1" s="146"/>
      <c r="E1" s="146"/>
      <c r="F1" s="146"/>
      <c r="G1" s="146"/>
      <c r="H1" s="146"/>
      <c r="I1" s="146"/>
      <c r="J1" s="146"/>
      <c r="K1" s="146"/>
      <c r="L1" s="146"/>
      <c r="M1" s="17"/>
    </row>
    <row r="2" spans="1:22" ht="15.75" customHeight="1">
      <c r="A2" s="147" t="s">
        <v>136</v>
      </c>
      <c r="B2" s="147"/>
      <c r="C2" s="147"/>
      <c r="D2" s="147"/>
      <c r="E2" s="147"/>
      <c r="F2" s="147"/>
      <c r="G2" s="147"/>
      <c r="H2" s="147"/>
      <c r="I2" s="147"/>
      <c r="J2" s="147"/>
      <c r="K2" s="147"/>
      <c r="L2" s="147"/>
      <c r="M2" s="17"/>
    </row>
    <row r="3" spans="1:22" ht="15.75" customHeight="1">
      <c r="A3" s="147" t="s">
        <v>137</v>
      </c>
      <c r="B3" s="147"/>
      <c r="C3" s="147"/>
      <c r="D3" s="147"/>
      <c r="E3" s="147"/>
      <c r="F3" s="147"/>
      <c r="G3" s="147"/>
      <c r="H3" s="147"/>
      <c r="I3" s="147"/>
      <c r="J3" s="147"/>
      <c r="K3" s="147"/>
      <c r="L3" s="147"/>
      <c r="M3" s="17"/>
    </row>
    <row r="4" spans="1:22">
      <c r="A4" s="148" t="s">
        <v>138</v>
      </c>
      <c r="B4" s="148"/>
      <c r="C4" s="148"/>
      <c r="D4" s="148"/>
      <c r="E4" s="148"/>
      <c r="F4" s="148"/>
      <c r="G4" s="148"/>
      <c r="H4" s="148"/>
      <c r="I4" s="148"/>
      <c r="J4" s="148"/>
      <c r="K4" s="148"/>
      <c r="L4" s="148"/>
      <c r="M4" s="17"/>
    </row>
    <row r="5" spans="1:22" ht="15.75" customHeight="1">
      <c r="A5" s="72"/>
      <c r="B5" s="72"/>
      <c r="C5" s="36"/>
      <c r="D5" s="118" t="s">
        <v>606</v>
      </c>
      <c r="E5" s="118"/>
      <c r="F5" s="118"/>
      <c r="G5" s="118"/>
      <c r="H5" s="118"/>
      <c r="I5" s="118"/>
      <c r="J5" s="22"/>
      <c r="K5" s="72"/>
      <c r="L5" s="72"/>
      <c r="M5" s="17"/>
    </row>
    <row r="6" spans="1:22">
      <c r="A6" s="17"/>
      <c r="B6" s="16"/>
      <c r="C6" s="31"/>
      <c r="D6" s="17"/>
      <c r="E6" s="17"/>
      <c r="F6" s="17"/>
      <c r="G6" s="17"/>
      <c r="H6" s="31"/>
      <c r="I6" s="20"/>
      <c r="J6" s="23"/>
      <c r="K6" s="17"/>
      <c r="L6" s="16"/>
      <c r="M6" s="17"/>
    </row>
    <row r="7" spans="1:22" ht="12.75" customHeight="1">
      <c r="A7" s="149" t="s">
        <v>0</v>
      </c>
      <c r="B7" s="140" t="s">
        <v>130</v>
      </c>
      <c r="C7" s="140" t="s">
        <v>131</v>
      </c>
      <c r="D7" s="142" t="s">
        <v>1</v>
      </c>
      <c r="E7" s="142"/>
      <c r="F7" s="142" t="s">
        <v>2</v>
      </c>
      <c r="G7" s="142"/>
      <c r="H7" s="140" t="s">
        <v>3</v>
      </c>
      <c r="I7" s="141" t="s">
        <v>408</v>
      </c>
      <c r="J7" s="141" t="s">
        <v>806</v>
      </c>
      <c r="K7" s="140" t="s">
        <v>18</v>
      </c>
      <c r="L7" s="140" t="s">
        <v>4</v>
      </c>
      <c r="M7" s="140" t="s">
        <v>132</v>
      </c>
    </row>
    <row r="8" spans="1:22" ht="49.5" customHeight="1">
      <c r="A8" s="149"/>
      <c r="B8" s="140"/>
      <c r="C8" s="140"/>
      <c r="D8" s="67" t="s">
        <v>15</v>
      </c>
      <c r="E8" s="67" t="s">
        <v>16</v>
      </c>
      <c r="F8" s="67" t="s">
        <v>15</v>
      </c>
      <c r="G8" s="67" t="s">
        <v>16</v>
      </c>
      <c r="H8" s="140"/>
      <c r="I8" s="141"/>
      <c r="J8" s="141"/>
      <c r="K8" s="140"/>
      <c r="L8" s="140"/>
      <c r="M8" s="140"/>
    </row>
    <row r="9" spans="1:22" ht="12.75" customHeight="1">
      <c r="A9" s="1">
        <v>1</v>
      </c>
      <c r="B9" s="1">
        <v>2</v>
      </c>
      <c r="C9" s="32">
        <v>3</v>
      </c>
      <c r="D9" s="1">
        <v>4</v>
      </c>
      <c r="E9" s="1">
        <v>5</v>
      </c>
      <c r="F9" s="1">
        <v>6</v>
      </c>
      <c r="G9" s="1">
        <v>7</v>
      </c>
      <c r="H9" s="32">
        <v>8</v>
      </c>
      <c r="I9" s="42">
        <v>9</v>
      </c>
      <c r="J9" s="43">
        <v>10</v>
      </c>
      <c r="K9" s="1">
        <v>11</v>
      </c>
      <c r="L9" s="1">
        <v>12</v>
      </c>
      <c r="M9" s="1">
        <v>13</v>
      </c>
    </row>
    <row r="10" spans="1:22" ht="12.75" customHeight="1">
      <c r="A10" s="132"/>
      <c r="B10" s="99" t="s">
        <v>139</v>
      </c>
      <c r="C10" s="99" t="s">
        <v>824</v>
      </c>
      <c r="D10" s="100"/>
      <c r="E10" s="100"/>
      <c r="F10" s="100"/>
      <c r="G10" s="100"/>
      <c r="H10" s="19" t="s">
        <v>14</v>
      </c>
      <c r="I10" s="78">
        <f>I11+I12+I13+I14</f>
        <v>10460391.674829999</v>
      </c>
      <c r="J10" s="78">
        <f>J11+J12+J13+J14</f>
        <v>9859970.8676800001</v>
      </c>
      <c r="K10" s="39">
        <f t="shared" ref="K10:K19" si="0">J10/I10*100</f>
        <v>94.260054252129549</v>
      </c>
      <c r="L10" s="100"/>
      <c r="M10" s="101"/>
      <c r="N10" s="79"/>
      <c r="O10" s="80"/>
      <c r="Q10" s="81"/>
      <c r="T10" s="81"/>
    </row>
    <row r="11" spans="1:22" ht="12.75" customHeight="1">
      <c r="A11" s="132"/>
      <c r="B11" s="99"/>
      <c r="C11" s="99"/>
      <c r="D11" s="100"/>
      <c r="E11" s="100"/>
      <c r="F11" s="100"/>
      <c r="G11" s="100"/>
      <c r="H11" s="19" t="s">
        <v>17</v>
      </c>
      <c r="I11" s="46">
        <f>I17+I343</f>
        <v>1271388.82</v>
      </c>
      <c r="J11" s="46">
        <f>J17+J343</f>
        <v>1271106.5631300001</v>
      </c>
      <c r="K11" s="39">
        <f t="shared" si="0"/>
        <v>99.977799327352912</v>
      </c>
      <c r="L11" s="100"/>
      <c r="M11" s="101"/>
      <c r="N11" s="82"/>
      <c r="O11" s="80"/>
      <c r="T11" s="81"/>
    </row>
    <row r="12" spans="1:22" ht="25.5">
      <c r="A12" s="132"/>
      <c r="B12" s="99"/>
      <c r="C12" s="99"/>
      <c r="D12" s="100"/>
      <c r="E12" s="100"/>
      <c r="F12" s="100"/>
      <c r="G12" s="100"/>
      <c r="H12" s="19" t="s">
        <v>7</v>
      </c>
      <c r="I12" s="46">
        <f>I18+I344+I557+I572+I587+I595+I598+I608</f>
        <v>8983155.3999999985</v>
      </c>
      <c r="J12" s="46">
        <f>J18+J344+J557+J572+J587+J595+J598+J608</f>
        <v>8387473.3504799996</v>
      </c>
      <c r="K12" s="39">
        <f t="shared" si="0"/>
        <v>93.368899646108773</v>
      </c>
      <c r="L12" s="100"/>
      <c r="M12" s="101"/>
      <c r="N12" s="79"/>
      <c r="O12" s="80"/>
      <c r="Q12" s="81"/>
      <c r="T12" s="83"/>
      <c r="U12" s="83"/>
    </row>
    <row r="13" spans="1:22" ht="12.75" customHeight="1">
      <c r="A13" s="132"/>
      <c r="B13" s="99"/>
      <c r="C13" s="99"/>
      <c r="D13" s="100"/>
      <c r="E13" s="100"/>
      <c r="F13" s="100"/>
      <c r="G13" s="100"/>
      <c r="H13" s="19" t="s">
        <v>6</v>
      </c>
      <c r="I13" s="46">
        <f>I19+I345+I573</f>
        <v>130375.09483</v>
      </c>
      <c r="J13" s="46">
        <f>J19+J345+J573</f>
        <v>126072.85407</v>
      </c>
      <c r="K13" s="39">
        <f t="shared" si="0"/>
        <v>96.700105364747898</v>
      </c>
      <c r="L13" s="100"/>
      <c r="M13" s="101"/>
      <c r="N13" s="79"/>
      <c r="O13" s="80"/>
    </row>
    <row r="14" spans="1:22" ht="32.25" customHeight="1">
      <c r="A14" s="132"/>
      <c r="B14" s="99"/>
      <c r="C14" s="99"/>
      <c r="D14" s="100"/>
      <c r="E14" s="100"/>
      <c r="F14" s="100"/>
      <c r="G14" s="100"/>
      <c r="H14" s="19" t="s">
        <v>10</v>
      </c>
      <c r="I14" s="46">
        <f>I588</f>
        <v>75472.36</v>
      </c>
      <c r="J14" s="46">
        <f>J588</f>
        <v>75318.100000000006</v>
      </c>
      <c r="K14" s="39">
        <f t="shared" si="0"/>
        <v>99.795607292524053</v>
      </c>
      <c r="L14" s="100"/>
      <c r="M14" s="101"/>
      <c r="N14" s="85"/>
      <c r="O14" s="85"/>
    </row>
    <row r="15" spans="1:22" ht="63" customHeight="1">
      <c r="A15" s="62"/>
      <c r="B15" s="99"/>
      <c r="C15" s="99"/>
      <c r="D15" s="100"/>
      <c r="E15" s="100"/>
      <c r="F15" s="100"/>
      <c r="G15" s="100"/>
      <c r="H15" s="19" t="s">
        <v>124</v>
      </c>
      <c r="I15" s="46">
        <f>I605</f>
        <v>254170</v>
      </c>
      <c r="J15" s="46">
        <f>J605</f>
        <v>254170</v>
      </c>
      <c r="K15" s="39">
        <f t="shared" ref="K15" si="1">J15/I15*100</f>
        <v>100</v>
      </c>
      <c r="L15" s="100"/>
      <c r="M15" s="101"/>
      <c r="N15" s="85"/>
      <c r="O15" s="85"/>
    </row>
    <row r="16" spans="1:22" s="86" customFormat="1">
      <c r="A16" s="121" t="s">
        <v>63</v>
      </c>
      <c r="B16" s="111" t="s">
        <v>51</v>
      </c>
      <c r="C16" s="111" t="s">
        <v>610</v>
      </c>
      <c r="D16" s="123">
        <v>44197</v>
      </c>
      <c r="E16" s="123">
        <v>44561</v>
      </c>
      <c r="F16" s="123">
        <v>44197</v>
      </c>
      <c r="G16" s="124">
        <v>44561</v>
      </c>
      <c r="H16" s="66" t="s">
        <v>14</v>
      </c>
      <c r="I16" s="46">
        <f>I17+I18+I19</f>
        <v>5121945.7848299993</v>
      </c>
      <c r="J16" s="46">
        <f>J17+J18+J19</f>
        <v>4643256.4708099989</v>
      </c>
      <c r="K16" s="39">
        <f t="shared" si="0"/>
        <v>90.654151095512077</v>
      </c>
      <c r="L16" s="99"/>
      <c r="M16" s="128"/>
      <c r="N16" s="80"/>
      <c r="O16" s="80"/>
      <c r="P16" s="80"/>
      <c r="Q16" s="80"/>
      <c r="R16" s="80"/>
      <c r="S16" s="80"/>
      <c r="T16" s="80"/>
      <c r="U16" s="80"/>
      <c r="V16" s="80"/>
    </row>
    <row r="17" spans="1:22" s="86" customFormat="1" ht="25.5">
      <c r="A17" s="134"/>
      <c r="B17" s="99"/>
      <c r="C17" s="99"/>
      <c r="D17" s="123"/>
      <c r="E17" s="123"/>
      <c r="F17" s="123"/>
      <c r="G17" s="100"/>
      <c r="H17" s="66" t="s">
        <v>17</v>
      </c>
      <c r="I17" s="46">
        <f>I21+I41</f>
        <v>591388.82000000007</v>
      </c>
      <c r="J17" s="46">
        <f>J21+J41</f>
        <v>591388.72389999998</v>
      </c>
      <c r="K17" s="39">
        <f t="shared" si="0"/>
        <v>99.999983750115518</v>
      </c>
      <c r="L17" s="99"/>
      <c r="M17" s="129"/>
      <c r="N17" s="80"/>
      <c r="O17" s="80"/>
      <c r="P17" s="80"/>
      <c r="Q17" s="80"/>
      <c r="R17" s="80"/>
      <c r="S17" s="80"/>
      <c r="T17" s="80"/>
      <c r="U17" s="80"/>
      <c r="V17" s="80"/>
    </row>
    <row r="18" spans="1:22" s="86" customFormat="1" ht="25.5">
      <c r="A18" s="134"/>
      <c r="B18" s="99"/>
      <c r="C18" s="99"/>
      <c r="D18" s="123"/>
      <c r="E18" s="123"/>
      <c r="F18" s="123"/>
      <c r="G18" s="100"/>
      <c r="H18" s="66" t="s">
        <v>7</v>
      </c>
      <c r="I18" s="46">
        <f>I22+I42+I43+I59+I131+I281+I335+I336</f>
        <v>4451954.1999999993</v>
      </c>
      <c r="J18" s="46">
        <f>J22+J42+J43+J59+J131+J281+J335+J336</f>
        <v>3977186.7499599997</v>
      </c>
      <c r="K18" s="39">
        <f t="shared" si="0"/>
        <v>89.335751701129368</v>
      </c>
      <c r="L18" s="99"/>
      <c r="M18" s="129"/>
      <c r="N18" s="80"/>
      <c r="O18" s="80"/>
      <c r="P18" s="80"/>
      <c r="Q18" s="80"/>
      <c r="R18" s="80"/>
      <c r="S18" s="80"/>
      <c r="T18" s="80"/>
      <c r="U18" s="80"/>
      <c r="V18" s="80"/>
    </row>
    <row r="19" spans="1:22" s="86" customFormat="1" ht="167.25" customHeight="1">
      <c r="A19" s="134"/>
      <c r="B19" s="99"/>
      <c r="C19" s="99"/>
      <c r="D19" s="124"/>
      <c r="E19" s="124"/>
      <c r="F19" s="124"/>
      <c r="G19" s="100"/>
      <c r="H19" s="66" t="s">
        <v>6</v>
      </c>
      <c r="I19" s="46">
        <f>I60+I132+I282</f>
        <v>78602.76483</v>
      </c>
      <c r="J19" s="46">
        <f>J60+J132</f>
        <v>74680.996950000001</v>
      </c>
      <c r="K19" s="39">
        <f t="shared" si="0"/>
        <v>95.010648940298864</v>
      </c>
      <c r="L19" s="99"/>
      <c r="M19" s="130"/>
      <c r="N19" s="80"/>
      <c r="O19" s="80"/>
      <c r="P19" s="80"/>
      <c r="Q19" s="80"/>
      <c r="R19" s="80"/>
      <c r="S19" s="80"/>
      <c r="T19" s="80"/>
      <c r="U19" s="80"/>
      <c r="V19" s="80"/>
    </row>
    <row r="20" spans="1:22" s="86" customFormat="1" ht="25.5" customHeight="1">
      <c r="A20" s="134" t="s">
        <v>64</v>
      </c>
      <c r="B20" s="99" t="s">
        <v>140</v>
      </c>
      <c r="C20" s="99" t="s">
        <v>611</v>
      </c>
      <c r="D20" s="122">
        <v>44197</v>
      </c>
      <c r="E20" s="122">
        <v>44561</v>
      </c>
      <c r="F20" s="122">
        <v>44197</v>
      </c>
      <c r="G20" s="139">
        <v>44561</v>
      </c>
      <c r="H20" s="66" t="s">
        <v>14</v>
      </c>
      <c r="I20" s="46">
        <f>I21+I22</f>
        <v>449699.42000000004</v>
      </c>
      <c r="J20" s="46">
        <f>J21+J22</f>
        <v>435726.27694999997</v>
      </c>
      <c r="K20" s="39">
        <f t="shared" ref="K20:K43" si="2">J20/I20*100</f>
        <v>96.892781616218215</v>
      </c>
      <c r="L20" s="109"/>
      <c r="M20" s="128"/>
      <c r="N20" s="80"/>
      <c r="O20" s="80"/>
      <c r="P20" s="80"/>
      <c r="Q20" s="80"/>
      <c r="R20" s="80"/>
      <c r="S20" s="80"/>
      <c r="T20" s="80"/>
      <c r="U20" s="80"/>
      <c r="V20" s="80"/>
    </row>
    <row r="21" spans="1:22" s="86" customFormat="1" ht="30" customHeight="1">
      <c r="A21" s="134"/>
      <c r="B21" s="99"/>
      <c r="C21" s="99"/>
      <c r="D21" s="123"/>
      <c r="E21" s="123"/>
      <c r="F21" s="123"/>
      <c r="G21" s="100"/>
      <c r="H21" s="66" t="s">
        <v>17</v>
      </c>
      <c r="I21" s="46">
        <f>I24</f>
        <v>241388.82</v>
      </c>
      <c r="J21" s="46">
        <f>J24</f>
        <v>241388.81599999999</v>
      </c>
      <c r="K21" s="39">
        <f t="shared" si="2"/>
        <v>99.999998342922424</v>
      </c>
      <c r="L21" s="110"/>
      <c r="M21" s="129"/>
      <c r="N21" s="80"/>
      <c r="O21" s="80"/>
      <c r="P21" s="80"/>
      <c r="Q21" s="80"/>
      <c r="R21" s="80"/>
      <c r="S21" s="80"/>
      <c r="T21" s="80"/>
      <c r="U21" s="80"/>
      <c r="V21" s="80"/>
    </row>
    <row r="22" spans="1:22" s="86" customFormat="1" ht="75.75" customHeight="1">
      <c r="A22" s="134"/>
      <c r="B22" s="99"/>
      <c r="C22" s="99"/>
      <c r="D22" s="124"/>
      <c r="E22" s="124"/>
      <c r="F22" s="124"/>
      <c r="G22" s="100"/>
      <c r="H22" s="66" t="s">
        <v>7</v>
      </c>
      <c r="I22" s="46">
        <f>I25+I30+I33+I36+I38</f>
        <v>208310.6</v>
      </c>
      <c r="J22" s="46">
        <f>J25+J30+J33+J36+J38</f>
        <v>194337.46095000001</v>
      </c>
      <c r="K22" s="39">
        <f t="shared" si="2"/>
        <v>93.292161296640685</v>
      </c>
      <c r="L22" s="110"/>
      <c r="M22" s="129"/>
      <c r="N22" s="80"/>
      <c r="O22" s="80"/>
      <c r="P22" s="80"/>
      <c r="Q22" s="80"/>
      <c r="R22" s="80"/>
      <c r="S22" s="80"/>
      <c r="T22" s="80"/>
      <c r="U22" s="80"/>
      <c r="V22" s="80"/>
    </row>
    <row r="23" spans="1:22" s="86" customFormat="1">
      <c r="A23" s="134" t="s">
        <v>65</v>
      </c>
      <c r="B23" s="99" t="s">
        <v>141</v>
      </c>
      <c r="C23" s="109" t="s">
        <v>612</v>
      </c>
      <c r="D23" s="139">
        <v>41568</v>
      </c>
      <c r="E23" s="139">
        <v>44561</v>
      </c>
      <c r="F23" s="139">
        <v>41568</v>
      </c>
      <c r="G23" s="139">
        <v>44440</v>
      </c>
      <c r="H23" s="66" t="s">
        <v>14</v>
      </c>
      <c r="I23" s="46">
        <f>I24+I25</f>
        <v>421538.42000000004</v>
      </c>
      <c r="J23" s="46">
        <v>421538.39</v>
      </c>
      <c r="K23" s="39">
        <f t="shared" si="2"/>
        <v>99.999992883210979</v>
      </c>
      <c r="L23" s="109"/>
      <c r="M23" s="128"/>
      <c r="N23" s="80"/>
      <c r="O23" s="80"/>
      <c r="P23" s="80"/>
      <c r="Q23" s="80"/>
      <c r="R23" s="80"/>
      <c r="S23" s="80"/>
      <c r="T23" s="80"/>
      <c r="U23" s="80"/>
      <c r="V23" s="80"/>
    </row>
    <row r="24" spans="1:22" s="86" customFormat="1" ht="25.5" customHeight="1">
      <c r="A24" s="134"/>
      <c r="B24" s="99"/>
      <c r="C24" s="110"/>
      <c r="D24" s="139"/>
      <c r="E24" s="139"/>
      <c r="F24" s="139"/>
      <c r="G24" s="139"/>
      <c r="H24" s="66" t="s">
        <v>53</v>
      </c>
      <c r="I24" s="46">
        <v>241388.82</v>
      </c>
      <c r="J24" s="46">
        <f>J28</f>
        <v>241388.81599999999</v>
      </c>
      <c r="K24" s="39">
        <f t="shared" si="2"/>
        <v>99.999998342922424</v>
      </c>
      <c r="L24" s="110"/>
      <c r="M24" s="129"/>
      <c r="N24" s="80"/>
      <c r="O24" s="80"/>
      <c r="P24" s="80"/>
      <c r="Q24" s="80"/>
      <c r="R24" s="80"/>
      <c r="S24" s="80"/>
      <c r="T24" s="80"/>
      <c r="U24" s="80"/>
      <c r="V24" s="80"/>
    </row>
    <row r="25" spans="1:22" s="86" customFormat="1" ht="27" customHeight="1">
      <c r="A25" s="134"/>
      <c r="B25" s="99"/>
      <c r="C25" s="110"/>
      <c r="D25" s="139"/>
      <c r="E25" s="139"/>
      <c r="F25" s="139"/>
      <c r="G25" s="139"/>
      <c r="H25" s="51" t="s">
        <v>7</v>
      </c>
      <c r="I25" s="49">
        <f>I29+I26</f>
        <v>180149.6</v>
      </c>
      <c r="J25" s="49">
        <f>J29+J26</f>
        <v>180149.56700000001</v>
      </c>
      <c r="K25" s="39">
        <f t="shared" si="2"/>
        <v>99.999981681891043</v>
      </c>
      <c r="L25" s="110"/>
      <c r="M25" s="129"/>
      <c r="N25" s="80"/>
      <c r="O25" s="80"/>
      <c r="P25" s="80"/>
      <c r="Q25" s="80"/>
      <c r="R25" s="80"/>
      <c r="S25" s="80"/>
      <c r="T25" s="80"/>
      <c r="U25" s="80"/>
      <c r="V25" s="80"/>
    </row>
    <row r="26" spans="1:22" s="86" customFormat="1" ht="51">
      <c r="A26" s="87" t="s">
        <v>67</v>
      </c>
      <c r="B26" s="66" t="s">
        <v>142</v>
      </c>
      <c r="C26" s="110"/>
      <c r="D26" s="65">
        <v>44206</v>
      </c>
      <c r="E26" s="65">
        <v>44561</v>
      </c>
      <c r="F26" s="65">
        <v>44206</v>
      </c>
      <c r="G26" s="74">
        <v>44440</v>
      </c>
      <c r="H26" s="66" t="s">
        <v>7</v>
      </c>
      <c r="I26" s="46">
        <v>180</v>
      </c>
      <c r="J26" s="37">
        <v>180</v>
      </c>
      <c r="K26" s="39">
        <f t="shared" si="2"/>
        <v>100</v>
      </c>
      <c r="L26" s="66" t="s">
        <v>605</v>
      </c>
      <c r="M26" s="64" t="s">
        <v>604</v>
      </c>
      <c r="N26" s="80"/>
      <c r="O26" s="80"/>
      <c r="P26" s="80"/>
      <c r="Q26" s="80"/>
      <c r="R26" s="80"/>
      <c r="S26" s="80"/>
      <c r="T26" s="80"/>
      <c r="U26" s="80"/>
      <c r="V26" s="80"/>
    </row>
    <row r="27" spans="1:22" s="86" customFormat="1">
      <c r="A27" s="134" t="s">
        <v>68</v>
      </c>
      <c r="B27" s="109" t="s">
        <v>143</v>
      </c>
      <c r="C27" s="110"/>
      <c r="D27" s="124">
        <v>44206</v>
      </c>
      <c r="E27" s="124">
        <v>44561</v>
      </c>
      <c r="F27" s="139">
        <v>44206</v>
      </c>
      <c r="G27" s="158">
        <v>44440</v>
      </c>
      <c r="H27" s="66" t="s">
        <v>14</v>
      </c>
      <c r="I27" s="46">
        <v>421358.42</v>
      </c>
      <c r="J27" s="46">
        <v>421358.39</v>
      </c>
      <c r="K27" s="39">
        <f t="shared" si="2"/>
        <v>99.999992880170765</v>
      </c>
      <c r="L27" s="109" t="s">
        <v>503</v>
      </c>
      <c r="M27" s="115" t="s">
        <v>604</v>
      </c>
      <c r="N27" s="80"/>
      <c r="O27" s="80"/>
      <c r="P27" s="80"/>
      <c r="Q27" s="80"/>
      <c r="R27" s="80"/>
      <c r="S27" s="80"/>
      <c r="T27" s="80"/>
      <c r="U27" s="80"/>
      <c r="V27" s="80"/>
    </row>
    <row r="28" spans="1:22" s="86" customFormat="1" ht="25.5">
      <c r="A28" s="134"/>
      <c r="B28" s="110"/>
      <c r="C28" s="110"/>
      <c r="D28" s="139"/>
      <c r="E28" s="139"/>
      <c r="F28" s="139"/>
      <c r="G28" s="158"/>
      <c r="H28" s="66" t="s">
        <v>17</v>
      </c>
      <c r="I28" s="46">
        <v>241388.82</v>
      </c>
      <c r="J28" s="37">
        <v>241388.81599999999</v>
      </c>
      <c r="K28" s="39">
        <f t="shared" si="2"/>
        <v>99.999998342922424</v>
      </c>
      <c r="L28" s="110"/>
      <c r="M28" s="116"/>
      <c r="N28" s="80"/>
      <c r="O28" s="80"/>
      <c r="P28" s="80"/>
      <c r="Q28" s="80"/>
      <c r="R28" s="80"/>
      <c r="S28" s="80"/>
      <c r="T28" s="80"/>
      <c r="U28" s="80"/>
      <c r="V28" s="80"/>
    </row>
    <row r="29" spans="1:22" s="86" customFormat="1" ht="41.25" customHeight="1">
      <c r="A29" s="134"/>
      <c r="B29" s="111"/>
      <c r="C29" s="111"/>
      <c r="D29" s="122"/>
      <c r="E29" s="122"/>
      <c r="F29" s="122"/>
      <c r="G29" s="158"/>
      <c r="H29" s="66" t="s">
        <v>7</v>
      </c>
      <c r="I29" s="46">
        <v>179969.6</v>
      </c>
      <c r="J29" s="37">
        <v>179969.56700000001</v>
      </c>
      <c r="K29" s="39">
        <f t="shared" si="2"/>
        <v>99.999981663569855</v>
      </c>
      <c r="L29" s="111"/>
      <c r="M29" s="117"/>
      <c r="N29" s="80"/>
      <c r="O29" s="80"/>
      <c r="P29" s="80"/>
      <c r="Q29" s="80"/>
      <c r="R29" s="80"/>
      <c r="S29" s="80"/>
      <c r="T29" s="80"/>
      <c r="U29" s="80"/>
      <c r="V29" s="80"/>
    </row>
    <row r="30" spans="1:22" s="86" customFormat="1" ht="117" customHeight="1">
      <c r="A30" s="69" t="s">
        <v>66</v>
      </c>
      <c r="B30" s="66" t="s">
        <v>54</v>
      </c>
      <c r="C30" s="99" t="s">
        <v>613</v>
      </c>
      <c r="D30" s="65">
        <v>42926</v>
      </c>
      <c r="E30" s="65">
        <v>46022</v>
      </c>
      <c r="F30" s="65">
        <v>42926</v>
      </c>
      <c r="G30" s="65"/>
      <c r="H30" s="66" t="s">
        <v>7</v>
      </c>
      <c r="I30" s="46">
        <f>I31+I32</f>
        <v>5978.8</v>
      </c>
      <c r="J30" s="46">
        <f>J31+J32</f>
        <v>5745.0153100000007</v>
      </c>
      <c r="K30" s="39">
        <f t="shared" si="2"/>
        <v>96.089772362346963</v>
      </c>
      <c r="L30" s="66"/>
      <c r="M30" s="1"/>
      <c r="N30" s="80"/>
      <c r="O30" s="80"/>
      <c r="P30" s="80"/>
      <c r="Q30" s="80"/>
      <c r="R30" s="80"/>
      <c r="S30" s="80"/>
      <c r="T30" s="80"/>
      <c r="U30" s="80"/>
      <c r="V30" s="80"/>
    </row>
    <row r="31" spans="1:22" s="86" customFormat="1" ht="38.25">
      <c r="A31" s="69" t="s">
        <v>69</v>
      </c>
      <c r="B31" s="66" t="s">
        <v>55</v>
      </c>
      <c r="C31" s="99"/>
      <c r="D31" s="65">
        <v>44206</v>
      </c>
      <c r="E31" s="65">
        <v>44561</v>
      </c>
      <c r="F31" s="65">
        <v>44206</v>
      </c>
      <c r="G31" s="65">
        <v>44561</v>
      </c>
      <c r="H31" s="66" t="s">
        <v>7</v>
      </c>
      <c r="I31" s="46">
        <f>5978.8-I32</f>
        <v>5687.2</v>
      </c>
      <c r="J31" s="46">
        <v>5687.1103300000004</v>
      </c>
      <c r="K31" s="39">
        <f t="shared" si="2"/>
        <v>99.998423301448881</v>
      </c>
      <c r="L31" s="66" t="s">
        <v>619</v>
      </c>
      <c r="M31" s="64" t="s">
        <v>604</v>
      </c>
      <c r="N31" s="80"/>
      <c r="O31" s="80"/>
      <c r="P31" s="80"/>
      <c r="Q31" s="80"/>
      <c r="R31" s="80"/>
      <c r="S31" s="80"/>
      <c r="T31" s="80"/>
      <c r="U31" s="80"/>
      <c r="V31" s="80"/>
    </row>
    <row r="32" spans="1:22" s="86" customFormat="1" ht="78.75" customHeight="1" outlineLevel="1">
      <c r="A32" s="69" t="s">
        <v>70</v>
      </c>
      <c r="B32" s="66" t="s">
        <v>425</v>
      </c>
      <c r="C32" s="99"/>
      <c r="D32" s="65">
        <v>44206</v>
      </c>
      <c r="E32" s="65">
        <v>44926</v>
      </c>
      <c r="F32" s="65">
        <v>44206</v>
      </c>
      <c r="G32" s="65">
        <v>44561</v>
      </c>
      <c r="H32" s="66" t="s">
        <v>7</v>
      </c>
      <c r="I32" s="46">
        <v>291.60000000000002</v>
      </c>
      <c r="J32" s="46">
        <v>57.904980000000002</v>
      </c>
      <c r="K32" s="39">
        <f t="shared" si="2"/>
        <v>19.857674897119342</v>
      </c>
      <c r="L32" s="66" t="s">
        <v>838</v>
      </c>
      <c r="M32" s="69" t="s">
        <v>607</v>
      </c>
      <c r="N32" s="80"/>
      <c r="O32" s="80"/>
      <c r="P32" s="80"/>
      <c r="Q32" s="80"/>
      <c r="R32" s="80"/>
      <c r="S32" s="80"/>
      <c r="T32" s="80"/>
      <c r="U32" s="80"/>
      <c r="V32" s="80"/>
    </row>
    <row r="33" spans="1:22" s="86" customFormat="1" ht="63.75">
      <c r="A33" s="69" t="s">
        <v>71</v>
      </c>
      <c r="B33" s="66" t="s">
        <v>76</v>
      </c>
      <c r="C33" s="99" t="s">
        <v>614</v>
      </c>
      <c r="D33" s="65">
        <v>43840</v>
      </c>
      <c r="E33" s="65">
        <v>44926</v>
      </c>
      <c r="F33" s="65">
        <v>43840</v>
      </c>
      <c r="G33" s="65"/>
      <c r="H33" s="66" t="s">
        <v>7</v>
      </c>
      <c r="I33" s="46">
        <f>I34+I35</f>
        <v>2800</v>
      </c>
      <c r="J33" s="46">
        <v>0</v>
      </c>
      <c r="K33" s="39">
        <f t="shared" si="2"/>
        <v>0</v>
      </c>
      <c r="L33" s="66"/>
      <c r="M33" s="1"/>
      <c r="N33" s="80"/>
      <c r="O33" s="80"/>
      <c r="P33" s="80"/>
      <c r="Q33" s="80"/>
      <c r="R33" s="80"/>
      <c r="S33" s="80"/>
      <c r="T33" s="80"/>
      <c r="U33" s="80"/>
      <c r="V33" s="80"/>
    </row>
    <row r="34" spans="1:22" s="86" customFormat="1" ht="57" customHeight="1">
      <c r="A34" s="69" t="s">
        <v>72</v>
      </c>
      <c r="B34" s="66" t="s">
        <v>55</v>
      </c>
      <c r="C34" s="99"/>
      <c r="D34" s="65">
        <v>44206</v>
      </c>
      <c r="E34" s="65">
        <v>44561</v>
      </c>
      <c r="F34" s="65">
        <v>44206</v>
      </c>
      <c r="G34" s="65"/>
      <c r="H34" s="66" t="s">
        <v>7</v>
      </c>
      <c r="I34" s="46">
        <v>2500</v>
      </c>
      <c r="J34" s="46">
        <v>0</v>
      </c>
      <c r="K34" s="39">
        <f t="shared" ref="K34" si="3">J34/I34*100</f>
        <v>0</v>
      </c>
      <c r="L34" s="66" t="s">
        <v>839</v>
      </c>
      <c r="M34" s="1" t="s">
        <v>607</v>
      </c>
      <c r="N34" s="80"/>
      <c r="O34" s="80"/>
      <c r="P34" s="80"/>
      <c r="Q34" s="80"/>
      <c r="R34" s="80"/>
      <c r="S34" s="80"/>
      <c r="T34" s="80"/>
      <c r="U34" s="80"/>
      <c r="V34" s="80"/>
    </row>
    <row r="35" spans="1:22" s="86" customFormat="1" ht="60.75" customHeight="1">
      <c r="A35" s="69" t="s">
        <v>72</v>
      </c>
      <c r="B35" s="66" t="s">
        <v>425</v>
      </c>
      <c r="C35" s="99"/>
      <c r="D35" s="65">
        <v>44206</v>
      </c>
      <c r="E35" s="65">
        <v>44561</v>
      </c>
      <c r="F35" s="65">
        <v>44206</v>
      </c>
      <c r="G35" s="65"/>
      <c r="H35" s="66" t="s">
        <v>7</v>
      </c>
      <c r="I35" s="46">
        <v>300</v>
      </c>
      <c r="J35" s="46">
        <v>0</v>
      </c>
      <c r="K35" s="39">
        <f t="shared" si="2"/>
        <v>0</v>
      </c>
      <c r="L35" s="66" t="s">
        <v>839</v>
      </c>
      <c r="M35" s="1" t="s">
        <v>607</v>
      </c>
      <c r="N35" s="80"/>
      <c r="O35" s="80"/>
      <c r="P35" s="80"/>
      <c r="Q35" s="80"/>
      <c r="R35" s="80"/>
      <c r="S35" s="80"/>
      <c r="T35" s="80"/>
      <c r="U35" s="80"/>
      <c r="V35" s="80"/>
    </row>
    <row r="36" spans="1:22" s="86" customFormat="1" ht="76.5">
      <c r="A36" s="61" t="s">
        <v>73</v>
      </c>
      <c r="B36" s="51" t="s">
        <v>144</v>
      </c>
      <c r="C36" s="99" t="s">
        <v>613</v>
      </c>
      <c r="D36" s="55">
        <v>44206</v>
      </c>
      <c r="E36" s="55">
        <v>45291</v>
      </c>
      <c r="F36" s="55">
        <v>44206</v>
      </c>
      <c r="G36" s="55"/>
      <c r="H36" s="66" t="s">
        <v>7</v>
      </c>
      <c r="I36" s="46">
        <v>10939.2</v>
      </c>
      <c r="J36" s="46">
        <v>0</v>
      </c>
      <c r="K36" s="39">
        <f>J36/I36*100</f>
        <v>0</v>
      </c>
      <c r="L36" s="61"/>
      <c r="M36" s="58"/>
      <c r="N36" s="80"/>
      <c r="O36" s="80"/>
      <c r="P36" s="80"/>
      <c r="Q36" s="80"/>
      <c r="R36" s="80"/>
      <c r="S36" s="80"/>
      <c r="T36" s="80"/>
      <c r="U36" s="80"/>
      <c r="V36" s="80"/>
    </row>
    <row r="37" spans="1:22" s="86" customFormat="1" ht="58.5" customHeight="1">
      <c r="A37" s="69" t="s">
        <v>74</v>
      </c>
      <c r="B37" s="66" t="s">
        <v>55</v>
      </c>
      <c r="C37" s="99"/>
      <c r="D37" s="65">
        <v>44206</v>
      </c>
      <c r="E37" s="65">
        <v>44561</v>
      </c>
      <c r="F37" s="65">
        <v>44206</v>
      </c>
      <c r="G37" s="65"/>
      <c r="H37" s="66" t="s">
        <v>7</v>
      </c>
      <c r="I37" s="46">
        <v>10939.2</v>
      </c>
      <c r="J37" s="46">
        <v>0</v>
      </c>
      <c r="K37" s="39">
        <f t="shared" si="2"/>
        <v>0</v>
      </c>
      <c r="L37" s="66" t="s">
        <v>839</v>
      </c>
      <c r="M37" s="1" t="s">
        <v>607</v>
      </c>
      <c r="N37" s="80"/>
      <c r="O37" s="80"/>
      <c r="P37" s="80"/>
      <c r="Q37" s="80"/>
      <c r="R37" s="80"/>
      <c r="S37" s="80"/>
      <c r="T37" s="80"/>
      <c r="U37" s="80"/>
      <c r="V37" s="80"/>
    </row>
    <row r="38" spans="1:22" s="86" customFormat="1" ht="63.75" outlineLevel="1">
      <c r="A38" s="84" t="s">
        <v>75</v>
      </c>
      <c r="B38" s="66" t="s">
        <v>426</v>
      </c>
      <c r="C38" s="109" t="s">
        <v>613</v>
      </c>
      <c r="D38" s="65">
        <v>44206</v>
      </c>
      <c r="E38" s="65">
        <v>45657</v>
      </c>
      <c r="F38" s="65">
        <v>44206</v>
      </c>
      <c r="G38" s="57"/>
      <c r="H38" s="66" t="s">
        <v>7</v>
      </c>
      <c r="I38" s="50">
        <v>8443</v>
      </c>
      <c r="J38" s="50">
        <f>J39</f>
        <v>8442.8786400000008</v>
      </c>
      <c r="K38" s="39">
        <f t="shared" si="2"/>
        <v>99.998562596233569</v>
      </c>
      <c r="L38" s="66"/>
      <c r="M38" s="69"/>
      <c r="N38" s="80"/>
      <c r="O38" s="80"/>
      <c r="P38" s="80"/>
      <c r="Q38" s="80"/>
      <c r="R38" s="80"/>
      <c r="S38" s="80"/>
      <c r="T38" s="80"/>
      <c r="U38" s="80"/>
      <c r="V38" s="80"/>
    </row>
    <row r="39" spans="1:22" s="86" customFormat="1" ht="57" customHeight="1" outlineLevel="1">
      <c r="A39" s="84" t="s">
        <v>608</v>
      </c>
      <c r="B39" s="66" t="s">
        <v>55</v>
      </c>
      <c r="C39" s="111"/>
      <c r="D39" s="65">
        <v>44206</v>
      </c>
      <c r="E39" s="65">
        <v>44926</v>
      </c>
      <c r="F39" s="65">
        <v>44206</v>
      </c>
      <c r="G39" s="57">
        <v>44561</v>
      </c>
      <c r="H39" s="66" t="s">
        <v>7</v>
      </c>
      <c r="I39" s="50">
        <v>8443</v>
      </c>
      <c r="J39" s="50">
        <v>8442.8786400000008</v>
      </c>
      <c r="K39" s="39">
        <f t="shared" si="2"/>
        <v>99.998562596233569</v>
      </c>
      <c r="L39" s="66" t="s">
        <v>609</v>
      </c>
      <c r="M39" s="69" t="s">
        <v>604</v>
      </c>
      <c r="N39" s="80"/>
      <c r="O39" s="80"/>
      <c r="P39" s="80"/>
      <c r="Q39" s="80"/>
      <c r="R39" s="80"/>
      <c r="S39" s="80"/>
      <c r="T39" s="80"/>
      <c r="U39" s="80"/>
      <c r="V39" s="80"/>
    </row>
    <row r="40" spans="1:22" s="86" customFormat="1" outlineLevel="1">
      <c r="A40" s="119" t="s">
        <v>77</v>
      </c>
      <c r="B40" s="109" t="s">
        <v>57</v>
      </c>
      <c r="C40" s="109" t="s">
        <v>613</v>
      </c>
      <c r="D40" s="122">
        <v>44206</v>
      </c>
      <c r="E40" s="122">
        <v>44561</v>
      </c>
      <c r="F40" s="122">
        <v>44206</v>
      </c>
      <c r="G40" s="122"/>
      <c r="H40" s="53" t="s">
        <v>14</v>
      </c>
      <c r="I40" s="50">
        <f>I41+I42</f>
        <v>573061.4</v>
      </c>
      <c r="J40" s="50">
        <f>J41+J42</f>
        <v>518470.58846999996</v>
      </c>
      <c r="K40" s="39">
        <f t="shared" si="2"/>
        <v>90.473828540885833</v>
      </c>
      <c r="L40" s="109" t="s">
        <v>840</v>
      </c>
      <c r="M40" s="152" t="s">
        <v>607</v>
      </c>
      <c r="N40" s="80"/>
      <c r="O40" s="80"/>
      <c r="P40" s="80"/>
      <c r="Q40" s="80"/>
      <c r="R40" s="80"/>
      <c r="S40" s="80"/>
      <c r="T40" s="80"/>
      <c r="U40" s="80"/>
      <c r="V40" s="80"/>
    </row>
    <row r="41" spans="1:22" s="86" customFormat="1" ht="25.5" outlineLevel="1">
      <c r="A41" s="120"/>
      <c r="B41" s="110"/>
      <c r="C41" s="110"/>
      <c r="D41" s="123"/>
      <c r="E41" s="123"/>
      <c r="F41" s="123"/>
      <c r="G41" s="123"/>
      <c r="H41" s="53" t="s">
        <v>17</v>
      </c>
      <c r="I41" s="50">
        <v>350000</v>
      </c>
      <c r="J41" s="50">
        <v>349999.90789999999</v>
      </c>
      <c r="K41" s="39">
        <f t="shared" si="2"/>
        <v>99.999973685714281</v>
      </c>
      <c r="L41" s="110"/>
      <c r="M41" s="153"/>
      <c r="N41" s="80"/>
      <c r="O41" s="80"/>
      <c r="P41" s="80"/>
      <c r="Q41" s="80"/>
      <c r="R41" s="80"/>
      <c r="S41" s="80"/>
      <c r="T41" s="80"/>
      <c r="U41" s="80"/>
      <c r="V41" s="80"/>
    </row>
    <row r="42" spans="1:22" s="86" customFormat="1" ht="196.5" customHeight="1" outlineLevel="1">
      <c r="A42" s="121"/>
      <c r="B42" s="111"/>
      <c r="C42" s="111"/>
      <c r="D42" s="124"/>
      <c r="E42" s="124"/>
      <c r="F42" s="124"/>
      <c r="G42" s="124"/>
      <c r="H42" s="53" t="s">
        <v>7</v>
      </c>
      <c r="I42" s="50">
        <f>49535.6+902.3+61425.1+103205.4+7993</f>
        <v>223061.4</v>
      </c>
      <c r="J42" s="50">
        <f>45725.44855+902.2151+13843.04005+102722.37473+5277.60214</f>
        <v>168470.68057</v>
      </c>
      <c r="K42" s="39">
        <f t="shared" si="2"/>
        <v>75.526595175140116</v>
      </c>
      <c r="L42" s="111"/>
      <c r="M42" s="154"/>
      <c r="N42" s="80"/>
      <c r="O42" s="80"/>
      <c r="P42" s="80"/>
      <c r="Q42" s="80"/>
      <c r="R42" s="80"/>
      <c r="S42" s="80"/>
      <c r="T42" s="80"/>
      <c r="U42" s="80"/>
      <c r="V42" s="80"/>
    </row>
    <row r="43" spans="1:22" s="86" customFormat="1" ht="409.5" outlineLevel="1">
      <c r="A43" s="14" t="s">
        <v>78</v>
      </c>
      <c r="B43" s="66" t="s">
        <v>59</v>
      </c>
      <c r="C43" s="19" t="s">
        <v>615</v>
      </c>
      <c r="D43" s="65">
        <v>44206</v>
      </c>
      <c r="E43" s="65">
        <v>44561</v>
      </c>
      <c r="F43" s="65">
        <v>44206</v>
      </c>
      <c r="G43" s="57">
        <v>44561</v>
      </c>
      <c r="H43" s="66" t="s">
        <v>7</v>
      </c>
      <c r="I43" s="46">
        <f>I44+I45</f>
        <v>2201994.1</v>
      </c>
      <c r="J43" s="46">
        <f>J44+J45</f>
        <v>1859858.66863</v>
      </c>
      <c r="K43" s="39">
        <f t="shared" si="2"/>
        <v>84.462472839050733</v>
      </c>
      <c r="L43" s="66"/>
      <c r="M43" s="64"/>
      <c r="N43" s="80"/>
      <c r="O43" s="80"/>
      <c r="P43" s="80"/>
      <c r="Q43" s="80"/>
      <c r="R43" s="80"/>
      <c r="S43" s="80"/>
      <c r="T43" s="80"/>
      <c r="U43" s="80"/>
      <c r="V43" s="80"/>
    </row>
    <row r="44" spans="1:22" s="86" customFormat="1" ht="252" customHeight="1" outlineLevel="1">
      <c r="A44" s="14" t="s">
        <v>79</v>
      </c>
      <c r="B44" s="66" t="s">
        <v>145</v>
      </c>
      <c r="C44" s="19" t="s">
        <v>616</v>
      </c>
      <c r="D44" s="65">
        <v>44206</v>
      </c>
      <c r="E44" s="65">
        <v>44561</v>
      </c>
      <c r="F44" s="65">
        <v>44206</v>
      </c>
      <c r="G44" s="65"/>
      <c r="H44" s="51" t="s">
        <v>7</v>
      </c>
      <c r="I44" s="49">
        <f>1754121.93+306396.9+47237</f>
        <v>2107755.83</v>
      </c>
      <c r="J44" s="46">
        <f>1502283.68876+233508.55589+46376.2537299999</f>
        <v>1782168.49838</v>
      </c>
      <c r="K44" s="39">
        <f t="shared" ref="K44:K336" si="4">J44/I44*100</f>
        <v>84.552891421963224</v>
      </c>
      <c r="L44" s="66" t="s">
        <v>896</v>
      </c>
      <c r="M44" s="64" t="s">
        <v>604</v>
      </c>
      <c r="N44" s="80"/>
      <c r="O44" s="80"/>
      <c r="P44" s="80"/>
      <c r="Q44" s="80"/>
      <c r="R44" s="80"/>
      <c r="S44" s="80"/>
      <c r="T44" s="80"/>
      <c r="U44" s="80"/>
      <c r="V44" s="80"/>
    </row>
    <row r="45" spans="1:22" s="86" customFormat="1" ht="366.75" customHeight="1" outlineLevel="1">
      <c r="A45" s="14" t="s">
        <v>86</v>
      </c>
      <c r="B45" s="66" t="s">
        <v>80</v>
      </c>
      <c r="C45" s="19" t="s">
        <v>422</v>
      </c>
      <c r="D45" s="65">
        <v>44197</v>
      </c>
      <c r="E45" s="65">
        <v>44561</v>
      </c>
      <c r="F45" s="65">
        <v>44197</v>
      </c>
      <c r="G45" s="57">
        <v>44561</v>
      </c>
      <c r="H45" s="24" t="s">
        <v>7</v>
      </c>
      <c r="I45" s="46">
        <f>I46+I49+I52+I53+I54+I55</f>
        <v>94238.26999999999</v>
      </c>
      <c r="J45" s="46">
        <f>J46+J49+J52+J53+J54+J55</f>
        <v>77690.170249999996</v>
      </c>
      <c r="K45" s="39">
        <f t="shared" si="4"/>
        <v>82.440149049849921</v>
      </c>
      <c r="L45" s="66" t="s">
        <v>920</v>
      </c>
      <c r="M45" s="64"/>
      <c r="N45" s="80"/>
      <c r="O45" s="80"/>
      <c r="P45" s="80"/>
      <c r="Q45" s="80"/>
      <c r="R45" s="80"/>
      <c r="S45" s="80"/>
      <c r="T45" s="80"/>
      <c r="U45" s="80"/>
      <c r="V45" s="80"/>
    </row>
    <row r="46" spans="1:22" s="86" customFormat="1" ht="369.75" customHeight="1" outlineLevel="1">
      <c r="A46" s="14" t="s">
        <v>87</v>
      </c>
      <c r="B46" s="66" t="s">
        <v>825</v>
      </c>
      <c r="C46" s="19" t="s">
        <v>422</v>
      </c>
      <c r="D46" s="65">
        <v>44197</v>
      </c>
      <c r="E46" s="65">
        <v>44561</v>
      </c>
      <c r="F46" s="65">
        <v>44197</v>
      </c>
      <c r="G46" s="57">
        <v>44561</v>
      </c>
      <c r="H46" s="24" t="s">
        <v>7</v>
      </c>
      <c r="I46" s="46">
        <f>I47+I48</f>
        <v>17646.7</v>
      </c>
      <c r="J46" s="46">
        <f>J47+J48</f>
        <v>17646.7</v>
      </c>
      <c r="K46" s="39">
        <f t="shared" si="4"/>
        <v>100</v>
      </c>
      <c r="L46" s="66" t="s">
        <v>918</v>
      </c>
      <c r="M46" s="64"/>
      <c r="N46" s="80"/>
      <c r="O46" s="80"/>
      <c r="P46" s="80"/>
      <c r="Q46" s="80"/>
      <c r="R46" s="80"/>
      <c r="S46" s="80"/>
      <c r="T46" s="80"/>
      <c r="U46" s="80"/>
      <c r="V46" s="80"/>
    </row>
    <row r="47" spans="1:22" s="86" customFormat="1" ht="211.5" customHeight="1" outlineLevel="1">
      <c r="A47" s="14" t="s">
        <v>826</v>
      </c>
      <c r="B47" s="66" t="s">
        <v>827</v>
      </c>
      <c r="C47" s="19" t="s">
        <v>828</v>
      </c>
      <c r="D47" s="65">
        <v>44197</v>
      </c>
      <c r="E47" s="65">
        <v>44256</v>
      </c>
      <c r="F47" s="65">
        <v>44197</v>
      </c>
      <c r="G47" s="57">
        <v>44256</v>
      </c>
      <c r="H47" s="24" t="s">
        <v>7</v>
      </c>
      <c r="I47" s="46">
        <v>2010</v>
      </c>
      <c r="J47" s="37">
        <v>2010</v>
      </c>
      <c r="K47" s="39">
        <f t="shared" si="4"/>
        <v>100</v>
      </c>
      <c r="L47" s="66" t="s">
        <v>919</v>
      </c>
      <c r="M47" s="64" t="s">
        <v>604</v>
      </c>
      <c r="N47" s="80"/>
      <c r="O47" s="80"/>
      <c r="P47" s="80"/>
      <c r="Q47" s="80"/>
      <c r="R47" s="80"/>
      <c r="S47" s="80"/>
      <c r="T47" s="80"/>
      <c r="U47" s="80"/>
      <c r="V47" s="80"/>
    </row>
    <row r="48" spans="1:22" s="86" customFormat="1" ht="187.5" customHeight="1" outlineLevel="1">
      <c r="A48" s="14" t="s">
        <v>829</v>
      </c>
      <c r="B48" s="66" t="s">
        <v>830</v>
      </c>
      <c r="C48" s="19" t="s">
        <v>831</v>
      </c>
      <c r="D48" s="65">
        <v>44256</v>
      </c>
      <c r="E48" s="65">
        <v>44561</v>
      </c>
      <c r="F48" s="65">
        <v>44256</v>
      </c>
      <c r="G48" s="57">
        <v>44561</v>
      </c>
      <c r="H48" s="24" t="s">
        <v>7</v>
      </c>
      <c r="I48" s="46">
        <v>15636.7</v>
      </c>
      <c r="J48" s="37">
        <v>15636.7</v>
      </c>
      <c r="K48" s="39">
        <f t="shared" ref="K48" si="5">J48/I48*100</f>
        <v>100</v>
      </c>
      <c r="L48" s="66" t="s">
        <v>899</v>
      </c>
      <c r="M48" s="64" t="s">
        <v>604</v>
      </c>
      <c r="N48" s="80"/>
      <c r="O48" s="80"/>
      <c r="P48" s="80"/>
      <c r="Q48" s="80"/>
      <c r="R48" s="80"/>
      <c r="S48" s="80"/>
      <c r="T48" s="80"/>
      <c r="U48" s="80"/>
      <c r="V48" s="80"/>
    </row>
    <row r="49" spans="1:22" s="86" customFormat="1" ht="366" customHeight="1" outlineLevel="1">
      <c r="A49" s="14" t="s">
        <v>88</v>
      </c>
      <c r="B49" s="66" t="s">
        <v>81</v>
      </c>
      <c r="C49" s="19" t="s">
        <v>422</v>
      </c>
      <c r="D49" s="65">
        <v>44197</v>
      </c>
      <c r="E49" s="65">
        <v>44561</v>
      </c>
      <c r="F49" s="65">
        <v>44197</v>
      </c>
      <c r="G49" s="57">
        <v>44561</v>
      </c>
      <c r="H49" s="24" t="s">
        <v>7</v>
      </c>
      <c r="I49" s="46">
        <f>I50+I51</f>
        <v>4547.8</v>
      </c>
      <c r="J49" s="46">
        <f>J50+J51</f>
        <v>3954.69335</v>
      </c>
      <c r="K49" s="39">
        <f t="shared" si="4"/>
        <v>86.958383174282076</v>
      </c>
      <c r="L49" s="66" t="s">
        <v>900</v>
      </c>
      <c r="M49" s="64"/>
      <c r="N49" s="80"/>
      <c r="O49" s="80"/>
      <c r="P49" s="80"/>
      <c r="Q49" s="80"/>
      <c r="R49" s="80"/>
      <c r="S49" s="80"/>
      <c r="T49" s="80"/>
      <c r="U49" s="80"/>
      <c r="V49" s="80"/>
    </row>
    <row r="50" spans="1:22" s="86" customFormat="1" ht="193.5" customHeight="1" outlineLevel="1">
      <c r="A50" s="14" t="s">
        <v>832</v>
      </c>
      <c r="B50" s="66" t="s">
        <v>81</v>
      </c>
      <c r="C50" s="19" t="s">
        <v>828</v>
      </c>
      <c r="D50" s="65">
        <v>44197</v>
      </c>
      <c r="E50" s="65">
        <v>44256</v>
      </c>
      <c r="F50" s="65">
        <v>44197</v>
      </c>
      <c r="G50" s="57">
        <v>44256</v>
      </c>
      <c r="H50" s="24" t="s">
        <v>7</v>
      </c>
      <c r="I50" s="46">
        <v>198.2</v>
      </c>
      <c r="J50" s="37">
        <v>198.18075999999999</v>
      </c>
      <c r="K50" s="39">
        <f t="shared" ref="K50:K51" si="6">J50/I50*100</f>
        <v>99.990292633703334</v>
      </c>
      <c r="L50" s="66" t="s">
        <v>900</v>
      </c>
      <c r="M50" s="64" t="s">
        <v>604</v>
      </c>
      <c r="N50" s="80"/>
      <c r="O50" s="80"/>
      <c r="P50" s="80"/>
      <c r="Q50" s="80"/>
      <c r="R50" s="80"/>
      <c r="S50" s="80"/>
      <c r="T50" s="80"/>
      <c r="U50" s="80"/>
      <c r="V50" s="80"/>
    </row>
    <row r="51" spans="1:22" s="86" customFormat="1" ht="163.5" customHeight="1" outlineLevel="1">
      <c r="A51" s="14" t="s">
        <v>833</v>
      </c>
      <c r="B51" s="66" t="s">
        <v>81</v>
      </c>
      <c r="C51" s="19" t="s">
        <v>831</v>
      </c>
      <c r="D51" s="65">
        <v>44256</v>
      </c>
      <c r="E51" s="65">
        <v>44561</v>
      </c>
      <c r="F51" s="65">
        <v>44256</v>
      </c>
      <c r="G51" s="57">
        <v>44561</v>
      </c>
      <c r="H51" s="24" t="s">
        <v>7</v>
      </c>
      <c r="I51" s="46">
        <v>4349.6000000000004</v>
      </c>
      <c r="J51" s="37">
        <v>3756.5125899999998</v>
      </c>
      <c r="K51" s="39">
        <f t="shared" si="6"/>
        <v>86.364552832444346</v>
      </c>
      <c r="L51" s="66" t="s">
        <v>900</v>
      </c>
      <c r="M51" s="64" t="s">
        <v>604</v>
      </c>
      <c r="N51" s="80"/>
      <c r="O51" s="80"/>
      <c r="P51" s="80"/>
      <c r="Q51" s="80"/>
      <c r="R51" s="80"/>
      <c r="S51" s="80"/>
      <c r="T51" s="80"/>
      <c r="U51" s="80"/>
      <c r="V51" s="80"/>
    </row>
    <row r="52" spans="1:22" s="86" customFormat="1" ht="382.5" outlineLevel="1">
      <c r="A52" s="14" t="s">
        <v>89</v>
      </c>
      <c r="B52" s="66" t="s">
        <v>82</v>
      </c>
      <c r="C52" s="19" t="s">
        <v>422</v>
      </c>
      <c r="D52" s="65">
        <v>44197</v>
      </c>
      <c r="E52" s="65">
        <v>44561</v>
      </c>
      <c r="F52" s="65">
        <v>44197</v>
      </c>
      <c r="G52" s="57">
        <v>44561</v>
      </c>
      <c r="H52" s="24" t="s">
        <v>7</v>
      </c>
      <c r="I52" s="46">
        <v>1594.5</v>
      </c>
      <c r="J52" s="37">
        <v>1228.7347600000001</v>
      </c>
      <c r="K52" s="39">
        <f t="shared" si="4"/>
        <v>77.060819065537785</v>
      </c>
      <c r="L52" s="66" t="s">
        <v>901</v>
      </c>
      <c r="M52" s="64" t="s">
        <v>604</v>
      </c>
      <c r="N52" s="80"/>
      <c r="O52" s="80"/>
      <c r="P52" s="80"/>
      <c r="Q52" s="80"/>
      <c r="R52" s="80"/>
      <c r="S52" s="80"/>
      <c r="T52" s="80"/>
      <c r="U52" s="80"/>
      <c r="V52" s="80"/>
    </row>
    <row r="53" spans="1:22" s="86" customFormat="1" ht="382.5" outlineLevel="1">
      <c r="A53" s="14" t="s">
        <v>90</v>
      </c>
      <c r="B53" s="66" t="s">
        <v>83</v>
      </c>
      <c r="C53" s="19" t="s">
        <v>422</v>
      </c>
      <c r="D53" s="65">
        <v>44197</v>
      </c>
      <c r="E53" s="65">
        <v>44561</v>
      </c>
      <c r="F53" s="65">
        <v>44197</v>
      </c>
      <c r="G53" s="57">
        <v>44561</v>
      </c>
      <c r="H53" s="24" t="s">
        <v>7</v>
      </c>
      <c r="I53" s="46">
        <v>17169.05</v>
      </c>
      <c r="J53" s="37">
        <v>14210.86716</v>
      </c>
      <c r="K53" s="39">
        <f t="shared" si="4"/>
        <v>82.770259041705856</v>
      </c>
      <c r="L53" s="66" t="s">
        <v>902</v>
      </c>
      <c r="M53" s="64" t="s">
        <v>604</v>
      </c>
      <c r="N53" s="80"/>
      <c r="O53" s="80"/>
      <c r="P53" s="80"/>
      <c r="Q53" s="80"/>
      <c r="R53" s="80"/>
      <c r="S53" s="80"/>
      <c r="T53" s="80"/>
      <c r="U53" s="80"/>
      <c r="V53" s="80"/>
    </row>
    <row r="54" spans="1:22" s="86" customFormat="1" ht="351.75" customHeight="1" outlineLevel="1">
      <c r="A54" s="14" t="s">
        <v>91</v>
      </c>
      <c r="B54" s="66" t="s">
        <v>84</v>
      </c>
      <c r="C54" s="19" t="s">
        <v>422</v>
      </c>
      <c r="D54" s="65">
        <v>44197</v>
      </c>
      <c r="E54" s="65">
        <v>44561</v>
      </c>
      <c r="F54" s="65">
        <v>44197</v>
      </c>
      <c r="G54" s="57">
        <v>44561</v>
      </c>
      <c r="H54" s="24" t="s">
        <v>7</v>
      </c>
      <c r="I54" s="46">
        <v>50121.32</v>
      </c>
      <c r="J54" s="37">
        <v>37876.544349999996</v>
      </c>
      <c r="K54" s="39">
        <f t="shared" si="4"/>
        <v>75.569726316066692</v>
      </c>
      <c r="L54" s="66" t="s">
        <v>921</v>
      </c>
      <c r="M54" s="64" t="s">
        <v>604</v>
      </c>
      <c r="N54" s="80"/>
      <c r="O54" s="80"/>
      <c r="P54" s="80"/>
      <c r="Q54" s="80"/>
      <c r="R54" s="80"/>
      <c r="S54" s="80"/>
      <c r="T54" s="80"/>
      <c r="U54" s="80"/>
      <c r="V54" s="80"/>
    </row>
    <row r="55" spans="1:22" s="86" customFormat="1" ht="382.5" outlineLevel="1">
      <c r="A55" s="14" t="s">
        <v>92</v>
      </c>
      <c r="B55" s="66" t="s">
        <v>85</v>
      </c>
      <c r="C55" s="19" t="s">
        <v>422</v>
      </c>
      <c r="D55" s="65">
        <v>44197</v>
      </c>
      <c r="E55" s="65">
        <v>44561</v>
      </c>
      <c r="F55" s="65">
        <v>44197</v>
      </c>
      <c r="G55" s="57">
        <v>44561</v>
      </c>
      <c r="H55" s="24" t="s">
        <v>7</v>
      </c>
      <c r="I55" s="46">
        <f>I56+I57</f>
        <v>3158.9</v>
      </c>
      <c r="J55" s="46">
        <f>J56+J57</f>
        <v>2772.6306300000001</v>
      </c>
      <c r="K55" s="39">
        <f t="shared" si="4"/>
        <v>87.772029187375352</v>
      </c>
      <c r="L55" s="66" t="s">
        <v>900</v>
      </c>
      <c r="M55" s="64"/>
      <c r="N55" s="80"/>
      <c r="O55" s="80"/>
      <c r="P55" s="80"/>
      <c r="Q55" s="80"/>
      <c r="R55" s="80"/>
      <c r="S55" s="80"/>
      <c r="T55" s="80"/>
      <c r="U55" s="80"/>
      <c r="V55" s="80"/>
    </row>
    <row r="56" spans="1:22" s="86" customFormat="1" ht="178.5" outlineLevel="1">
      <c r="A56" s="14" t="s">
        <v>834</v>
      </c>
      <c r="B56" s="66" t="s">
        <v>85</v>
      </c>
      <c r="C56" s="19" t="s">
        <v>828</v>
      </c>
      <c r="D56" s="65">
        <v>44197</v>
      </c>
      <c r="E56" s="65">
        <v>44256</v>
      </c>
      <c r="F56" s="65">
        <v>44197</v>
      </c>
      <c r="G56" s="57">
        <v>44256</v>
      </c>
      <c r="H56" s="24" t="s">
        <v>7</v>
      </c>
      <c r="I56" s="46">
        <v>8.9</v>
      </c>
      <c r="J56" s="37">
        <v>8.81</v>
      </c>
      <c r="K56" s="39">
        <f t="shared" ref="K56:K57" si="7">J56/I56*100</f>
        <v>98.988764044943821</v>
      </c>
      <c r="L56" s="66" t="s">
        <v>903</v>
      </c>
      <c r="M56" s="64" t="s">
        <v>604</v>
      </c>
      <c r="N56" s="80"/>
      <c r="O56" s="80"/>
      <c r="P56" s="80"/>
      <c r="Q56" s="80"/>
      <c r="R56" s="80"/>
      <c r="S56" s="80"/>
      <c r="T56" s="80"/>
      <c r="U56" s="80"/>
      <c r="V56" s="80"/>
    </row>
    <row r="57" spans="1:22" s="86" customFormat="1" ht="153" outlineLevel="1">
      <c r="A57" s="14" t="s">
        <v>835</v>
      </c>
      <c r="B57" s="66" t="s">
        <v>85</v>
      </c>
      <c r="C57" s="19" t="s">
        <v>831</v>
      </c>
      <c r="D57" s="65">
        <v>44256</v>
      </c>
      <c r="E57" s="65">
        <v>44561</v>
      </c>
      <c r="F57" s="65">
        <v>44256</v>
      </c>
      <c r="G57" s="57">
        <v>44561</v>
      </c>
      <c r="H57" s="24" t="s">
        <v>7</v>
      </c>
      <c r="I57" s="46">
        <v>3150</v>
      </c>
      <c r="J57" s="37">
        <v>2763.8206300000002</v>
      </c>
      <c r="K57" s="39">
        <f t="shared" si="7"/>
        <v>87.740337460317463</v>
      </c>
      <c r="L57" s="66" t="s">
        <v>900</v>
      </c>
      <c r="M57" s="64" t="s">
        <v>604</v>
      </c>
      <c r="N57" s="80"/>
      <c r="O57" s="80"/>
      <c r="P57" s="80"/>
      <c r="Q57" s="80"/>
      <c r="R57" s="80"/>
      <c r="S57" s="80"/>
      <c r="T57" s="80"/>
      <c r="U57" s="80"/>
      <c r="V57" s="80"/>
    </row>
    <row r="58" spans="1:22" s="86" customFormat="1" outlineLevel="1">
      <c r="A58" s="134" t="s">
        <v>95</v>
      </c>
      <c r="B58" s="99" t="s">
        <v>60</v>
      </c>
      <c r="C58" s="99" t="s">
        <v>146</v>
      </c>
      <c r="D58" s="122">
        <v>44197</v>
      </c>
      <c r="E58" s="122">
        <v>44561</v>
      </c>
      <c r="F58" s="122">
        <v>44197</v>
      </c>
      <c r="G58" s="122">
        <v>44561</v>
      </c>
      <c r="H58" s="66" t="s">
        <v>14</v>
      </c>
      <c r="I58" s="49">
        <f>I59+I60</f>
        <v>1135087.46679</v>
      </c>
      <c r="J58" s="49">
        <v>1112698.42</v>
      </c>
      <c r="K58" s="39">
        <f t="shared" si="4"/>
        <v>98.027548762095336</v>
      </c>
      <c r="L58" s="162" t="s">
        <v>61</v>
      </c>
      <c r="M58" s="115"/>
      <c r="N58" s="80"/>
      <c r="O58" s="80"/>
      <c r="P58" s="80"/>
      <c r="Q58" s="80"/>
      <c r="R58" s="80"/>
      <c r="S58" s="80"/>
      <c r="T58" s="80"/>
      <c r="U58" s="80"/>
      <c r="V58" s="80"/>
    </row>
    <row r="59" spans="1:22" s="86" customFormat="1" ht="40.5" customHeight="1" outlineLevel="1">
      <c r="A59" s="134"/>
      <c r="B59" s="99"/>
      <c r="C59" s="99"/>
      <c r="D59" s="123"/>
      <c r="E59" s="123"/>
      <c r="F59" s="123"/>
      <c r="G59" s="123"/>
      <c r="H59" s="75" t="s">
        <v>7</v>
      </c>
      <c r="I59" s="46">
        <f>I62+I65+I68+I71+I74+I77+I80+I83+I86+I89+I92+I95+I98+I101+I107+I110+I113+I116+I119+I122+I125+I128</f>
        <v>1078592.3999999999</v>
      </c>
      <c r="J59" s="46">
        <f>J62+J65+J68+J71+J74+J77+J80+J83+J86+J89+J92+J95+J98+J101+J107+J110+J113+J116+J119+J122+J125+J128</f>
        <v>1040664.8150000001</v>
      </c>
      <c r="K59" s="39">
        <f t="shared" si="4"/>
        <v>96.483603537351101</v>
      </c>
      <c r="L59" s="99"/>
      <c r="M59" s="116"/>
      <c r="N59" s="80"/>
      <c r="O59" s="80"/>
      <c r="P59" s="80"/>
      <c r="Q59" s="80"/>
      <c r="R59" s="80"/>
      <c r="S59" s="80"/>
      <c r="T59" s="80"/>
      <c r="U59" s="80"/>
      <c r="V59" s="80"/>
    </row>
    <row r="60" spans="1:22" s="86" customFormat="1" ht="25.5" outlineLevel="1">
      <c r="A60" s="134"/>
      <c r="B60" s="99"/>
      <c r="C60" s="99"/>
      <c r="D60" s="124"/>
      <c r="E60" s="124"/>
      <c r="F60" s="124"/>
      <c r="G60" s="124"/>
      <c r="H60" s="75" t="s">
        <v>6</v>
      </c>
      <c r="I60" s="46">
        <f>I63+I66+I69+I72+I75+I78+I81+I84+I87+I90+I93+I96+I99+I102+I108+I111+I114+I117+I120+I123+I126+I129</f>
        <v>56495.066789999997</v>
      </c>
      <c r="J60" s="46">
        <f>J63+J66+J69+J72+J75+J78+J81+J84+J87+J90+J93+J96+J99+J102+J108+J111+J114+J117+J120+J123+J126+J129</f>
        <v>72033.597039999993</v>
      </c>
      <c r="K60" s="39">
        <f t="shared" si="4"/>
        <v>127.50422494013303</v>
      </c>
      <c r="L60" s="99"/>
      <c r="M60" s="117"/>
      <c r="N60" s="80"/>
      <c r="O60" s="80"/>
      <c r="P60" s="80"/>
      <c r="Q60" s="80"/>
      <c r="R60" s="80"/>
      <c r="S60" s="80"/>
      <c r="T60" s="80"/>
      <c r="U60" s="80"/>
      <c r="V60" s="80"/>
    </row>
    <row r="61" spans="1:22" s="86" customFormat="1" outlineLevel="1">
      <c r="A61" s="119" t="s">
        <v>147</v>
      </c>
      <c r="B61" s="109" t="s">
        <v>427</v>
      </c>
      <c r="C61" s="109" t="s">
        <v>428</v>
      </c>
      <c r="D61" s="122">
        <v>44197</v>
      </c>
      <c r="E61" s="122">
        <v>44561</v>
      </c>
      <c r="F61" s="122">
        <v>44197</v>
      </c>
      <c r="G61" s="122">
        <v>44561</v>
      </c>
      <c r="H61" s="66" t="s">
        <v>14</v>
      </c>
      <c r="I61" s="46">
        <f>I62+I63</f>
        <v>2967.587</v>
      </c>
      <c r="J61" s="37">
        <f>J62+J63</f>
        <v>2967.58736</v>
      </c>
      <c r="K61" s="39">
        <f t="shared" si="4"/>
        <v>100.0000121310681</v>
      </c>
      <c r="L61" s="109" t="s">
        <v>671</v>
      </c>
      <c r="M61" s="115" t="s">
        <v>604</v>
      </c>
      <c r="N61" s="80"/>
      <c r="O61" s="80"/>
      <c r="P61" s="80"/>
      <c r="Q61" s="80"/>
      <c r="R61" s="80"/>
      <c r="S61" s="80"/>
      <c r="T61" s="80"/>
      <c r="U61" s="80"/>
      <c r="V61" s="80"/>
    </row>
    <row r="62" spans="1:22" s="86" customFormat="1" ht="40.5" customHeight="1" outlineLevel="1">
      <c r="A62" s="120"/>
      <c r="B62" s="110"/>
      <c r="C62" s="110"/>
      <c r="D62" s="123"/>
      <c r="E62" s="123"/>
      <c r="F62" s="123"/>
      <c r="G62" s="123"/>
      <c r="H62" s="75" t="s">
        <v>7</v>
      </c>
      <c r="I62" s="46">
        <v>2819.2069999999999</v>
      </c>
      <c r="J62" s="37">
        <v>2819.2069999999999</v>
      </c>
      <c r="K62" s="39">
        <f t="shared" si="4"/>
        <v>100</v>
      </c>
      <c r="L62" s="110"/>
      <c r="M62" s="116"/>
      <c r="N62" s="80"/>
      <c r="O62" s="80"/>
      <c r="P62" s="80"/>
      <c r="Q62" s="80"/>
      <c r="R62" s="80"/>
      <c r="S62" s="80"/>
      <c r="T62" s="80"/>
      <c r="U62" s="80"/>
      <c r="V62" s="80"/>
    </row>
    <row r="63" spans="1:22" s="86" customFormat="1" ht="25.5" outlineLevel="1">
      <c r="A63" s="121"/>
      <c r="B63" s="111"/>
      <c r="C63" s="111"/>
      <c r="D63" s="124"/>
      <c r="E63" s="124"/>
      <c r="F63" s="124"/>
      <c r="G63" s="124"/>
      <c r="H63" s="75" t="s">
        <v>6</v>
      </c>
      <c r="I63" s="46">
        <v>148.38</v>
      </c>
      <c r="J63" s="37">
        <v>148.38036</v>
      </c>
      <c r="K63" s="39">
        <f t="shared" si="4"/>
        <v>100.00024262029923</v>
      </c>
      <c r="L63" s="111"/>
      <c r="M63" s="117"/>
      <c r="N63" s="80"/>
      <c r="O63" s="80"/>
      <c r="P63" s="80"/>
      <c r="Q63" s="80"/>
      <c r="R63" s="80"/>
      <c r="S63" s="80"/>
      <c r="T63" s="80"/>
      <c r="U63" s="80"/>
      <c r="V63" s="80"/>
    </row>
    <row r="64" spans="1:22" s="86" customFormat="1" outlineLevel="1">
      <c r="A64" s="134" t="s">
        <v>150</v>
      </c>
      <c r="B64" s="109" t="s">
        <v>429</v>
      </c>
      <c r="C64" s="109" t="s">
        <v>428</v>
      </c>
      <c r="D64" s="122">
        <v>44197</v>
      </c>
      <c r="E64" s="122">
        <v>44561</v>
      </c>
      <c r="F64" s="122">
        <v>44197</v>
      </c>
      <c r="G64" s="122">
        <v>44561</v>
      </c>
      <c r="H64" s="66" t="s">
        <v>14</v>
      </c>
      <c r="I64" s="46">
        <v>2798.06</v>
      </c>
      <c r="J64" s="46">
        <f>J65+J66</f>
        <v>2848.06448</v>
      </c>
      <c r="K64" s="39">
        <f t="shared" si="4"/>
        <v>101.78711249937457</v>
      </c>
      <c r="L64" s="109" t="s">
        <v>672</v>
      </c>
      <c r="M64" s="115" t="s">
        <v>604</v>
      </c>
      <c r="N64" s="80"/>
      <c r="O64" s="80"/>
      <c r="P64" s="80"/>
      <c r="Q64" s="80"/>
      <c r="R64" s="80"/>
      <c r="S64" s="80"/>
      <c r="T64" s="80"/>
      <c r="U64" s="80"/>
      <c r="V64" s="80"/>
    </row>
    <row r="65" spans="1:22" s="86" customFormat="1" ht="40.5" customHeight="1" outlineLevel="1">
      <c r="A65" s="134"/>
      <c r="B65" s="110"/>
      <c r="C65" s="110"/>
      <c r="D65" s="123"/>
      <c r="E65" s="123"/>
      <c r="F65" s="123"/>
      <c r="G65" s="123"/>
      <c r="H65" s="75" t="s">
        <v>7</v>
      </c>
      <c r="I65" s="46">
        <v>2658.1619999999998</v>
      </c>
      <c r="J65" s="46">
        <v>2658.1619999999998</v>
      </c>
      <c r="K65" s="39">
        <f t="shared" si="4"/>
        <v>100</v>
      </c>
      <c r="L65" s="110"/>
      <c r="M65" s="116"/>
      <c r="N65" s="80"/>
      <c r="O65" s="80"/>
      <c r="P65" s="80"/>
      <c r="Q65" s="80"/>
      <c r="R65" s="80"/>
      <c r="S65" s="80"/>
      <c r="T65" s="80"/>
      <c r="U65" s="80"/>
      <c r="V65" s="80"/>
    </row>
    <row r="66" spans="1:22" s="86" customFormat="1" ht="25.5" outlineLevel="1">
      <c r="A66" s="134"/>
      <c r="B66" s="111"/>
      <c r="C66" s="111"/>
      <c r="D66" s="124"/>
      <c r="E66" s="124"/>
      <c r="F66" s="124"/>
      <c r="G66" s="124"/>
      <c r="H66" s="75" t="s">
        <v>6</v>
      </c>
      <c r="I66" s="46">
        <v>139.904</v>
      </c>
      <c r="J66" s="46">
        <v>189.90248</v>
      </c>
      <c r="K66" s="39">
        <f t="shared" si="4"/>
        <v>135.73770585544372</v>
      </c>
      <c r="L66" s="111"/>
      <c r="M66" s="117"/>
      <c r="N66" s="80"/>
      <c r="O66" s="80"/>
      <c r="P66" s="80"/>
      <c r="Q66" s="80"/>
      <c r="R66" s="80"/>
      <c r="S66" s="80"/>
      <c r="T66" s="80"/>
      <c r="U66" s="80"/>
      <c r="V66" s="80"/>
    </row>
    <row r="67" spans="1:22" s="86" customFormat="1" outlineLevel="1">
      <c r="A67" s="134" t="s">
        <v>152</v>
      </c>
      <c r="B67" s="109" t="s">
        <v>430</v>
      </c>
      <c r="C67" s="109" t="s">
        <v>431</v>
      </c>
      <c r="D67" s="122">
        <v>44197</v>
      </c>
      <c r="E67" s="122">
        <v>44561</v>
      </c>
      <c r="F67" s="122">
        <v>44197</v>
      </c>
      <c r="G67" s="122">
        <v>44561</v>
      </c>
      <c r="H67" s="66" t="s">
        <v>14</v>
      </c>
      <c r="I67" s="46">
        <f>I68+I69</f>
        <v>2279.3450000000003</v>
      </c>
      <c r="J67" s="46">
        <f>J68+J69</f>
        <v>2279.3450000000003</v>
      </c>
      <c r="K67" s="39">
        <f t="shared" si="4"/>
        <v>100</v>
      </c>
      <c r="L67" s="109" t="s">
        <v>673</v>
      </c>
      <c r="M67" s="115" t="s">
        <v>604</v>
      </c>
      <c r="N67" s="80"/>
      <c r="O67" s="80"/>
      <c r="P67" s="80"/>
      <c r="Q67" s="80"/>
      <c r="R67" s="80"/>
      <c r="S67" s="80"/>
      <c r="T67" s="80"/>
      <c r="U67" s="80"/>
      <c r="V67" s="80"/>
    </row>
    <row r="68" spans="1:22" s="86" customFormat="1" ht="25.5" outlineLevel="1">
      <c r="A68" s="134"/>
      <c r="B68" s="110"/>
      <c r="C68" s="110"/>
      <c r="D68" s="123"/>
      <c r="E68" s="123"/>
      <c r="F68" s="123"/>
      <c r="G68" s="123"/>
      <c r="H68" s="75" t="s">
        <v>7</v>
      </c>
      <c r="I68" s="46">
        <v>2165.3760000000002</v>
      </c>
      <c r="J68" s="46">
        <v>2165.3760000000002</v>
      </c>
      <c r="K68" s="39">
        <f t="shared" si="4"/>
        <v>100</v>
      </c>
      <c r="L68" s="110"/>
      <c r="M68" s="116"/>
      <c r="N68" s="80"/>
      <c r="O68" s="80"/>
      <c r="P68" s="80"/>
      <c r="Q68" s="80"/>
      <c r="R68" s="80"/>
      <c r="S68" s="80"/>
      <c r="T68" s="80"/>
      <c r="U68" s="80"/>
      <c r="V68" s="80"/>
    </row>
    <row r="69" spans="1:22" s="86" customFormat="1" ht="25.5" outlineLevel="1">
      <c r="A69" s="134"/>
      <c r="B69" s="111"/>
      <c r="C69" s="111"/>
      <c r="D69" s="124"/>
      <c r="E69" s="124"/>
      <c r="F69" s="124"/>
      <c r="G69" s="124"/>
      <c r="H69" s="75" t="s">
        <v>6</v>
      </c>
      <c r="I69" s="46">
        <v>113.96899999999999</v>
      </c>
      <c r="J69" s="46">
        <v>113.96899999999999</v>
      </c>
      <c r="K69" s="39">
        <f t="shared" si="4"/>
        <v>100</v>
      </c>
      <c r="L69" s="111"/>
      <c r="M69" s="117"/>
      <c r="N69" s="80"/>
      <c r="O69" s="80"/>
      <c r="P69" s="80"/>
      <c r="Q69" s="80"/>
      <c r="R69" s="80"/>
      <c r="S69" s="80"/>
      <c r="T69" s="80"/>
      <c r="U69" s="80"/>
      <c r="V69" s="80"/>
    </row>
    <row r="70" spans="1:22" s="86" customFormat="1" outlineLevel="1">
      <c r="A70" s="119" t="s">
        <v>155</v>
      </c>
      <c r="B70" s="109" t="s">
        <v>148</v>
      </c>
      <c r="C70" s="109" t="s">
        <v>149</v>
      </c>
      <c r="D70" s="122">
        <v>44197</v>
      </c>
      <c r="E70" s="122">
        <v>44561</v>
      </c>
      <c r="F70" s="122">
        <v>44197</v>
      </c>
      <c r="G70" s="122">
        <v>44561</v>
      </c>
      <c r="H70" s="66" t="s">
        <v>14</v>
      </c>
      <c r="I70" s="46">
        <f>I71+I72</f>
        <v>19265.349619999997</v>
      </c>
      <c r="J70" s="46">
        <f>J71+J72</f>
        <v>19265.349619999997</v>
      </c>
      <c r="K70" s="39">
        <f t="shared" si="4"/>
        <v>100</v>
      </c>
      <c r="L70" s="109" t="s">
        <v>600</v>
      </c>
      <c r="M70" s="115" t="s">
        <v>604</v>
      </c>
      <c r="N70" s="80"/>
      <c r="O70" s="80"/>
      <c r="P70" s="80"/>
      <c r="Q70" s="80"/>
      <c r="R70" s="80"/>
      <c r="S70" s="80"/>
      <c r="T70" s="80"/>
      <c r="U70" s="80"/>
      <c r="V70" s="80"/>
    </row>
    <row r="71" spans="1:22" s="86" customFormat="1" ht="25.5" customHeight="1" outlineLevel="1">
      <c r="A71" s="120"/>
      <c r="B71" s="110"/>
      <c r="C71" s="110"/>
      <c r="D71" s="123"/>
      <c r="E71" s="123"/>
      <c r="F71" s="123"/>
      <c r="G71" s="123"/>
      <c r="H71" s="75" t="s">
        <v>7</v>
      </c>
      <c r="I71" s="46">
        <v>18302.081999999999</v>
      </c>
      <c r="J71" s="37">
        <v>18302.081999999999</v>
      </c>
      <c r="K71" s="39">
        <f t="shared" si="4"/>
        <v>100</v>
      </c>
      <c r="L71" s="110"/>
      <c r="M71" s="116"/>
      <c r="N71" s="80"/>
      <c r="O71" s="80"/>
      <c r="P71" s="80"/>
      <c r="Q71" s="80"/>
      <c r="R71" s="80"/>
      <c r="S71" s="80"/>
      <c r="T71" s="80"/>
      <c r="U71" s="80"/>
      <c r="V71" s="80"/>
    </row>
    <row r="72" spans="1:22" s="86" customFormat="1" ht="25.5" outlineLevel="1">
      <c r="A72" s="121"/>
      <c r="B72" s="111"/>
      <c r="C72" s="111"/>
      <c r="D72" s="124"/>
      <c r="E72" s="124"/>
      <c r="F72" s="124"/>
      <c r="G72" s="124"/>
      <c r="H72" s="75" t="s">
        <v>6</v>
      </c>
      <c r="I72" s="46">
        <v>963.26761999999997</v>
      </c>
      <c r="J72" s="37">
        <v>963.26761999999997</v>
      </c>
      <c r="K72" s="39">
        <f t="shared" si="4"/>
        <v>100</v>
      </c>
      <c r="L72" s="111"/>
      <c r="M72" s="117"/>
      <c r="N72" s="80"/>
      <c r="O72" s="80"/>
      <c r="P72" s="80"/>
      <c r="Q72" s="80"/>
      <c r="R72" s="80"/>
      <c r="S72" s="80"/>
      <c r="T72" s="80"/>
      <c r="U72" s="80"/>
      <c r="V72" s="80"/>
    </row>
    <row r="73" spans="1:22" s="86" customFormat="1" outlineLevel="1">
      <c r="A73" s="119" t="s">
        <v>158</v>
      </c>
      <c r="B73" s="109" t="s">
        <v>151</v>
      </c>
      <c r="C73" s="109" t="s">
        <v>432</v>
      </c>
      <c r="D73" s="122">
        <v>44197</v>
      </c>
      <c r="E73" s="122">
        <v>44561</v>
      </c>
      <c r="F73" s="122">
        <v>44197</v>
      </c>
      <c r="G73" s="122">
        <v>44561</v>
      </c>
      <c r="H73" s="66" t="s">
        <v>14</v>
      </c>
      <c r="I73" s="46">
        <f>I74+I75</f>
        <v>4005.6955699999999</v>
      </c>
      <c r="J73" s="46">
        <f>J74+J75</f>
        <v>4005.6955699999999</v>
      </c>
      <c r="K73" s="39">
        <f t="shared" si="4"/>
        <v>100</v>
      </c>
      <c r="L73" s="109" t="s">
        <v>674</v>
      </c>
      <c r="M73" s="115" t="s">
        <v>604</v>
      </c>
      <c r="N73" s="80"/>
      <c r="O73" s="80"/>
      <c r="P73" s="80"/>
      <c r="Q73" s="80"/>
      <c r="R73" s="80"/>
      <c r="S73" s="80"/>
      <c r="T73" s="80"/>
      <c r="U73" s="80"/>
      <c r="V73" s="80"/>
    </row>
    <row r="74" spans="1:22" s="86" customFormat="1" ht="25.5" customHeight="1" outlineLevel="1">
      <c r="A74" s="120"/>
      <c r="B74" s="110"/>
      <c r="C74" s="110"/>
      <c r="D74" s="123"/>
      <c r="E74" s="123"/>
      <c r="F74" s="123"/>
      <c r="G74" s="123"/>
      <c r="H74" s="75" t="s">
        <v>7</v>
      </c>
      <c r="I74" s="46">
        <v>3805.41</v>
      </c>
      <c r="J74" s="37">
        <v>3805.41</v>
      </c>
      <c r="K74" s="39">
        <f t="shared" si="4"/>
        <v>100</v>
      </c>
      <c r="L74" s="110"/>
      <c r="M74" s="116"/>
      <c r="N74" s="80"/>
      <c r="O74" s="80"/>
      <c r="P74" s="80"/>
      <c r="Q74" s="80"/>
      <c r="R74" s="80"/>
      <c r="S74" s="80"/>
      <c r="T74" s="80"/>
      <c r="U74" s="80"/>
      <c r="V74" s="80"/>
    </row>
    <row r="75" spans="1:22" s="86" customFormat="1" ht="25.5" outlineLevel="1">
      <c r="A75" s="121"/>
      <c r="B75" s="111"/>
      <c r="C75" s="111"/>
      <c r="D75" s="124"/>
      <c r="E75" s="124"/>
      <c r="F75" s="124"/>
      <c r="G75" s="124"/>
      <c r="H75" s="75" t="s">
        <v>6</v>
      </c>
      <c r="I75" s="46">
        <v>200.28557000000001</v>
      </c>
      <c r="J75" s="37">
        <v>200.28557000000001</v>
      </c>
      <c r="K75" s="39">
        <f t="shared" si="4"/>
        <v>100</v>
      </c>
      <c r="L75" s="111"/>
      <c r="M75" s="117"/>
      <c r="N75" s="80"/>
      <c r="O75" s="80"/>
      <c r="P75" s="80"/>
      <c r="Q75" s="80"/>
      <c r="R75" s="80"/>
      <c r="S75" s="80"/>
      <c r="T75" s="80"/>
      <c r="U75" s="80"/>
      <c r="V75" s="80"/>
    </row>
    <row r="76" spans="1:22" s="86" customFormat="1" outlineLevel="1">
      <c r="A76" s="119" t="s">
        <v>160</v>
      </c>
      <c r="B76" s="109" t="s">
        <v>153</v>
      </c>
      <c r="C76" s="109" t="s">
        <v>154</v>
      </c>
      <c r="D76" s="122">
        <v>44197</v>
      </c>
      <c r="E76" s="122">
        <v>44561</v>
      </c>
      <c r="F76" s="122">
        <v>44197</v>
      </c>
      <c r="G76" s="122">
        <v>44561</v>
      </c>
      <c r="H76" s="66" t="s">
        <v>14</v>
      </c>
      <c r="I76" s="46">
        <v>3899.45</v>
      </c>
      <c r="J76" s="46">
        <v>3899.45</v>
      </c>
      <c r="K76" s="39">
        <f t="shared" si="4"/>
        <v>100</v>
      </c>
      <c r="L76" s="109" t="s">
        <v>675</v>
      </c>
      <c r="M76" s="115" t="s">
        <v>604</v>
      </c>
      <c r="N76" s="80"/>
      <c r="O76" s="80"/>
      <c r="P76" s="80"/>
      <c r="Q76" s="80"/>
      <c r="R76" s="80"/>
      <c r="S76" s="80"/>
      <c r="T76" s="80"/>
      <c r="U76" s="80"/>
      <c r="V76" s="80"/>
    </row>
    <row r="77" spans="1:22" s="86" customFormat="1" ht="25.5" customHeight="1" outlineLevel="1">
      <c r="A77" s="120"/>
      <c r="B77" s="110"/>
      <c r="C77" s="110"/>
      <c r="D77" s="123"/>
      <c r="E77" s="123"/>
      <c r="F77" s="123"/>
      <c r="G77" s="123"/>
      <c r="H77" s="75" t="s">
        <v>7</v>
      </c>
      <c r="I77" s="46">
        <v>3704.4839999999999</v>
      </c>
      <c r="J77" s="37">
        <v>3704.4839999999999</v>
      </c>
      <c r="K77" s="39">
        <f t="shared" si="4"/>
        <v>100</v>
      </c>
      <c r="L77" s="110"/>
      <c r="M77" s="116"/>
      <c r="N77" s="80"/>
      <c r="O77" s="80"/>
      <c r="P77" s="80"/>
      <c r="Q77" s="80"/>
      <c r="R77" s="80"/>
      <c r="S77" s="80"/>
      <c r="T77" s="80"/>
      <c r="U77" s="80"/>
      <c r="V77" s="80"/>
    </row>
    <row r="78" spans="1:22" s="86" customFormat="1" ht="25.5" outlineLevel="1">
      <c r="A78" s="121"/>
      <c r="B78" s="111"/>
      <c r="C78" s="111"/>
      <c r="D78" s="124"/>
      <c r="E78" s="124"/>
      <c r="F78" s="124"/>
      <c r="G78" s="124"/>
      <c r="H78" s="75" t="s">
        <v>6</v>
      </c>
      <c r="I78" s="46">
        <v>194.97407999999999</v>
      </c>
      <c r="J78" s="37">
        <v>194.97407999999999</v>
      </c>
      <c r="K78" s="39">
        <f t="shared" si="4"/>
        <v>100</v>
      </c>
      <c r="L78" s="111"/>
      <c r="M78" s="117"/>
      <c r="N78" s="80"/>
      <c r="O78" s="80"/>
      <c r="P78" s="80"/>
      <c r="Q78" s="80"/>
      <c r="R78" s="80"/>
      <c r="S78" s="80"/>
      <c r="T78" s="80"/>
      <c r="U78" s="80"/>
      <c r="V78" s="80"/>
    </row>
    <row r="79" spans="1:22" s="86" customFormat="1" outlineLevel="1">
      <c r="A79" s="134" t="s">
        <v>162</v>
      </c>
      <c r="B79" s="109" t="s">
        <v>433</v>
      </c>
      <c r="C79" s="109" t="s">
        <v>435</v>
      </c>
      <c r="D79" s="122">
        <v>44197</v>
      </c>
      <c r="E79" s="122">
        <v>44561</v>
      </c>
      <c r="F79" s="122">
        <v>44197</v>
      </c>
      <c r="G79" s="122">
        <v>44561</v>
      </c>
      <c r="H79" s="66" t="s">
        <v>14</v>
      </c>
      <c r="I79" s="46">
        <f>I80+I81</f>
        <v>1087.6849999999999</v>
      </c>
      <c r="J79" s="46">
        <f>J80+J81</f>
        <v>1105.04144</v>
      </c>
      <c r="K79" s="39">
        <f t="shared" si="4"/>
        <v>101.59572302642769</v>
      </c>
      <c r="L79" s="109" t="s">
        <v>676</v>
      </c>
      <c r="M79" s="115" t="s">
        <v>604</v>
      </c>
      <c r="N79" s="80"/>
      <c r="O79" s="80"/>
      <c r="P79" s="80"/>
      <c r="Q79" s="80"/>
      <c r="R79" s="80"/>
      <c r="S79" s="80"/>
      <c r="T79" s="80"/>
      <c r="U79" s="80"/>
      <c r="V79" s="80"/>
    </row>
    <row r="80" spans="1:22" s="86" customFormat="1" ht="25.5" customHeight="1" outlineLevel="1">
      <c r="A80" s="134"/>
      <c r="B80" s="110"/>
      <c r="C80" s="110"/>
      <c r="D80" s="123"/>
      <c r="E80" s="123"/>
      <c r="F80" s="123"/>
      <c r="G80" s="123"/>
      <c r="H80" s="75" t="s">
        <v>7</v>
      </c>
      <c r="I80" s="46">
        <v>1033.3</v>
      </c>
      <c r="J80" s="46">
        <v>1033.3</v>
      </c>
      <c r="K80" s="39">
        <f t="shared" si="4"/>
        <v>100</v>
      </c>
      <c r="L80" s="110"/>
      <c r="M80" s="116"/>
      <c r="N80" s="80"/>
      <c r="O80" s="80"/>
      <c r="P80" s="80"/>
      <c r="Q80" s="80"/>
      <c r="R80" s="80"/>
      <c r="S80" s="80"/>
      <c r="T80" s="80"/>
      <c r="U80" s="80"/>
      <c r="V80" s="80"/>
    </row>
    <row r="81" spans="1:22" s="86" customFormat="1" ht="25.5" outlineLevel="1">
      <c r="A81" s="134"/>
      <c r="B81" s="111"/>
      <c r="C81" s="111"/>
      <c r="D81" s="124"/>
      <c r="E81" s="124"/>
      <c r="F81" s="124"/>
      <c r="G81" s="124"/>
      <c r="H81" s="75" t="s">
        <v>6</v>
      </c>
      <c r="I81" s="46">
        <v>54.384999999999998</v>
      </c>
      <c r="J81" s="46">
        <v>71.741439999999997</v>
      </c>
      <c r="K81" s="39">
        <f t="shared" si="4"/>
        <v>131.91402041003951</v>
      </c>
      <c r="L81" s="111"/>
      <c r="M81" s="117"/>
      <c r="N81" s="80"/>
      <c r="O81" s="80"/>
      <c r="P81" s="80"/>
      <c r="Q81" s="80"/>
      <c r="R81" s="80"/>
      <c r="S81" s="80"/>
      <c r="T81" s="80"/>
      <c r="U81" s="80"/>
      <c r="V81" s="80"/>
    </row>
    <row r="82" spans="1:22" s="86" customFormat="1" outlineLevel="1">
      <c r="A82" s="134" t="s">
        <v>165</v>
      </c>
      <c r="B82" s="109" t="s">
        <v>434</v>
      </c>
      <c r="C82" s="109" t="s">
        <v>436</v>
      </c>
      <c r="D82" s="122">
        <v>44197</v>
      </c>
      <c r="E82" s="122">
        <v>44561</v>
      </c>
      <c r="F82" s="122">
        <v>44197</v>
      </c>
      <c r="G82" s="122"/>
      <c r="H82" s="66" t="s">
        <v>14</v>
      </c>
      <c r="I82" s="46">
        <f>I83+I84</f>
        <v>7614.79</v>
      </c>
      <c r="J82" s="46">
        <v>0</v>
      </c>
      <c r="K82" s="39">
        <f t="shared" si="4"/>
        <v>0</v>
      </c>
      <c r="L82" s="109" t="s">
        <v>841</v>
      </c>
      <c r="M82" s="135" t="s">
        <v>607</v>
      </c>
      <c r="N82" s="80"/>
      <c r="O82" s="80"/>
      <c r="P82" s="80"/>
      <c r="Q82" s="80"/>
      <c r="R82" s="80"/>
      <c r="S82" s="80"/>
      <c r="T82" s="80"/>
      <c r="U82" s="80"/>
      <c r="V82" s="80"/>
    </row>
    <row r="83" spans="1:22" s="86" customFormat="1" ht="25.5" customHeight="1" outlineLevel="1">
      <c r="A83" s="134"/>
      <c r="B83" s="110"/>
      <c r="C83" s="110"/>
      <c r="D83" s="123"/>
      <c r="E83" s="123"/>
      <c r="F83" s="123"/>
      <c r="G83" s="123"/>
      <c r="H83" s="75" t="s">
        <v>7</v>
      </c>
      <c r="I83" s="46">
        <v>7234.05</v>
      </c>
      <c r="J83" s="46">
        <v>0</v>
      </c>
      <c r="K83" s="39">
        <f t="shared" si="4"/>
        <v>0</v>
      </c>
      <c r="L83" s="110"/>
      <c r="M83" s="135"/>
      <c r="N83" s="80"/>
      <c r="O83" s="80"/>
      <c r="P83" s="80"/>
      <c r="Q83" s="80"/>
      <c r="R83" s="80"/>
      <c r="S83" s="80"/>
      <c r="T83" s="80"/>
      <c r="U83" s="80"/>
      <c r="V83" s="80"/>
    </row>
    <row r="84" spans="1:22" s="86" customFormat="1" ht="25.5" outlineLevel="1">
      <c r="A84" s="134"/>
      <c r="B84" s="111"/>
      <c r="C84" s="111"/>
      <c r="D84" s="124"/>
      <c r="E84" s="124"/>
      <c r="F84" s="124"/>
      <c r="G84" s="124"/>
      <c r="H84" s="75" t="s">
        <v>6</v>
      </c>
      <c r="I84" s="46">
        <v>380.74</v>
      </c>
      <c r="J84" s="46">
        <v>0</v>
      </c>
      <c r="K84" s="39">
        <f t="shared" si="4"/>
        <v>0</v>
      </c>
      <c r="L84" s="111"/>
      <c r="M84" s="135"/>
      <c r="N84" s="80"/>
      <c r="O84" s="80"/>
      <c r="P84" s="80"/>
      <c r="Q84" s="80"/>
      <c r="R84" s="80"/>
      <c r="S84" s="80"/>
      <c r="T84" s="80"/>
      <c r="U84" s="80"/>
      <c r="V84" s="80"/>
    </row>
    <row r="85" spans="1:22" s="86" customFormat="1" outlineLevel="1">
      <c r="A85" s="119" t="s">
        <v>167</v>
      </c>
      <c r="B85" s="109" t="s">
        <v>156</v>
      </c>
      <c r="C85" s="109" t="s">
        <v>157</v>
      </c>
      <c r="D85" s="122">
        <v>44197</v>
      </c>
      <c r="E85" s="122">
        <v>44561</v>
      </c>
      <c r="F85" s="122">
        <v>44197</v>
      </c>
      <c r="G85" s="122">
        <v>44561</v>
      </c>
      <c r="H85" s="66" t="s">
        <v>14</v>
      </c>
      <c r="I85" s="46">
        <f>I86+I87</f>
        <v>13512.120299999999</v>
      </c>
      <c r="J85" s="46">
        <f>J86+J87</f>
        <v>13511.428379999999</v>
      </c>
      <c r="K85" s="39">
        <f t="shared" si="4"/>
        <v>99.9948792640634</v>
      </c>
      <c r="L85" s="109" t="s">
        <v>898</v>
      </c>
      <c r="M85" s="115" t="s">
        <v>604</v>
      </c>
      <c r="N85" s="80"/>
      <c r="O85" s="80"/>
      <c r="P85" s="80"/>
      <c r="Q85" s="80"/>
      <c r="R85" s="80"/>
      <c r="S85" s="80"/>
      <c r="T85" s="80"/>
      <c r="U85" s="80"/>
      <c r="V85" s="80"/>
    </row>
    <row r="86" spans="1:22" s="86" customFormat="1" ht="25.5" customHeight="1" outlineLevel="1">
      <c r="A86" s="120"/>
      <c r="B86" s="110"/>
      <c r="C86" s="110"/>
      <c r="D86" s="123"/>
      <c r="E86" s="123"/>
      <c r="F86" s="123"/>
      <c r="G86" s="123"/>
      <c r="H86" s="75" t="s">
        <v>7</v>
      </c>
      <c r="I86" s="46">
        <f>7807.042+5028.938</f>
        <v>12835.98</v>
      </c>
      <c r="J86" s="37">
        <f>7806.64+5028.682</f>
        <v>12835.322</v>
      </c>
      <c r="K86" s="39">
        <f t="shared" si="4"/>
        <v>99.994873784471466</v>
      </c>
      <c r="L86" s="110"/>
      <c r="M86" s="116"/>
      <c r="N86" s="80"/>
      <c r="O86" s="80"/>
      <c r="P86" s="80"/>
      <c r="Q86" s="80"/>
      <c r="R86" s="80"/>
      <c r="S86" s="80"/>
      <c r="T86" s="80"/>
      <c r="U86" s="80"/>
      <c r="V86" s="80"/>
    </row>
    <row r="87" spans="1:22" s="86" customFormat="1" ht="25.5" outlineLevel="1">
      <c r="A87" s="121"/>
      <c r="B87" s="111"/>
      <c r="C87" s="111"/>
      <c r="D87" s="124"/>
      <c r="E87" s="124"/>
      <c r="F87" s="124"/>
      <c r="G87" s="124"/>
      <c r="H87" s="75" t="s">
        <v>6</v>
      </c>
      <c r="I87" s="46">
        <f>411.239+264.9013</f>
        <v>676.14030000000002</v>
      </c>
      <c r="J87" s="37">
        <f>411.21831+264.88807</f>
        <v>676.10637999999994</v>
      </c>
      <c r="K87" s="39">
        <f t="shared" si="4"/>
        <v>99.994983289710717</v>
      </c>
      <c r="L87" s="111"/>
      <c r="M87" s="117"/>
      <c r="N87" s="80"/>
      <c r="O87" s="80"/>
      <c r="P87" s="80"/>
      <c r="Q87" s="80"/>
      <c r="R87" s="80"/>
      <c r="S87" s="80"/>
      <c r="T87" s="80"/>
      <c r="U87" s="80"/>
      <c r="V87" s="80"/>
    </row>
    <row r="88" spans="1:22" s="86" customFormat="1" outlineLevel="1">
      <c r="A88" s="119" t="s">
        <v>171</v>
      </c>
      <c r="B88" s="109" t="s">
        <v>159</v>
      </c>
      <c r="C88" s="109" t="s">
        <v>157</v>
      </c>
      <c r="D88" s="122">
        <v>44197</v>
      </c>
      <c r="E88" s="122">
        <v>44561</v>
      </c>
      <c r="F88" s="122">
        <v>44197</v>
      </c>
      <c r="G88" s="122"/>
      <c r="H88" s="66" t="s">
        <v>14</v>
      </c>
      <c r="I88" s="46">
        <f>I89+I90</f>
        <v>4530.527</v>
      </c>
      <c r="J88" s="37">
        <v>0</v>
      </c>
      <c r="K88" s="39">
        <f t="shared" si="4"/>
        <v>0</v>
      </c>
      <c r="L88" s="109" t="s">
        <v>789</v>
      </c>
      <c r="M88" s="115" t="s">
        <v>607</v>
      </c>
      <c r="N88" s="80"/>
      <c r="O88" s="80"/>
      <c r="P88" s="80"/>
      <c r="Q88" s="80"/>
      <c r="R88" s="80"/>
      <c r="S88" s="80"/>
      <c r="T88" s="80"/>
      <c r="U88" s="80"/>
      <c r="V88" s="80"/>
    </row>
    <row r="89" spans="1:22" s="86" customFormat="1" ht="25.5" customHeight="1" outlineLevel="1">
      <c r="A89" s="120"/>
      <c r="B89" s="110"/>
      <c r="C89" s="110"/>
      <c r="D89" s="123"/>
      <c r="E89" s="123"/>
      <c r="F89" s="123"/>
      <c r="G89" s="123"/>
      <c r="H89" s="75" t="s">
        <v>7</v>
      </c>
      <c r="I89" s="46">
        <v>4304</v>
      </c>
      <c r="J89" s="37">
        <v>0</v>
      </c>
      <c r="K89" s="39">
        <f t="shared" si="4"/>
        <v>0</v>
      </c>
      <c r="L89" s="110"/>
      <c r="M89" s="116"/>
      <c r="N89" s="80"/>
      <c r="O89" s="80"/>
      <c r="P89" s="80"/>
      <c r="Q89" s="80"/>
      <c r="R89" s="80"/>
      <c r="S89" s="80"/>
      <c r="T89" s="80"/>
      <c r="U89" s="80"/>
      <c r="V89" s="80"/>
    </row>
    <row r="90" spans="1:22" s="86" customFormat="1" ht="25.5" outlineLevel="1">
      <c r="A90" s="121"/>
      <c r="B90" s="111"/>
      <c r="C90" s="111"/>
      <c r="D90" s="124"/>
      <c r="E90" s="124"/>
      <c r="F90" s="124"/>
      <c r="G90" s="124"/>
      <c r="H90" s="75" t="s">
        <v>6</v>
      </c>
      <c r="I90" s="46">
        <v>226.52699999999999</v>
      </c>
      <c r="J90" s="37">
        <v>0</v>
      </c>
      <c r="K90" s="39">
        <f t="shared" si="4"/>
        <v>0</v>
      </c>
      <c r="L90" s="111"/>
      <c r="M90" s="117"/>
      <c r="N90" s="80"/>
      <c r="O90" s="80"/>
      <c r="P90" s="80"/>
      <c r="Q90" s="80"/>
      <c r="R90" s="80"/>
      <c r="S90" s="80"/>
      <c r="T90" s="80"/>
      <c r="U90" s="80"/>
      <c r="V90" s="80"/>
    </row>
    <row r="91" spans="1:22" s="86" customFormat="1" outlineLevel="1">
      <c r="A91" s="119" t="s">
        <v>172</v>
      </c>
      <c r="B91" s="109" t="s">
        <v>161</v>
      </c>
      <c r="C91" s="109" t="s">
        <v>157</v>
      </c>
      <c r="D91" s="122">
        <v>44197</v>
      </c>
      <c r="E91" s="122">
        <v>44561</v>
      </c>
      <c r="F91" s="122">
        <v>44197</v>
      </c>
      <c r="G91" s="122">
        <v>44561</v>
      </c>
      <c r="H91" s="66" t="s">
        <v>14</v>
      </c>
      <c r="I91" s="46">
        <v>1537.41</v>
      </c>
      <c r="J91" s="46">
        <v>1537.41</v>
      </c>
      <c r="K91" s="39">
        <f t="shared" si="4"/>
        <v>100</v>
      </c>
      <c r="L91" s="109" t="s">
        <v>677</v>
      </c>
      <c r="M91" s="115" t="s">
        <v>604</v>
      </c>
      <c r="N91" s="80"/>
      <c r="O91" s="80"/>
      <c r="P91" s="80"/>
      <c r="Q91" s="80"/>
      <c r="R91" s="80"/>
      <c r="S91" s="80"/>
      <c r="T91" s="80"/>
      <c r="U91" s="80"/>
      <c r="V91" s="80"/>
    </row>
    <row r="92" spans="1:22" s="86" customFormat="1" ht="25.5" customHeight="1" outlineLevel="1">
      <c r="A92" s="120"/>
      <c r="B92" s="110"/>
      <c r="C92" s="110"/>
      <c r="D92" s="123"/>
      <c r="E92" s="123"/>
      <c r="F92" s="123"/>
      <c r="G92" s="123"/>
      <c r="H92" s="75" t="s">
        <v>7</v>
      </c>
      <c r="I92" s="46">
        <v>1460.5440000000001</v>
      </c>
      <c r="J92" s="37">
        <v>1460.5440000000001</v>
      </c>
      <c r="K92" s="39">
        <f t="shared" si="4"/>
        <v>100</v>
      </c>
      <c r="L92" s="110"/>
      <c r="M92" s="116"/>
      <c r="N92" s="80"/>
      <c r="O92" s="80"/>
      <c r="P92" s="80"/>
      <c r="Q92" s="80"/>
      <c r="R92" s="80"/>
      <c r="S92" s="80"/>
      <c r="T92" s="80"/>
      <c r="U92" s="80"/>
      <c r="V92" s="80"/>
    </row>
    <row r="93" spans="1:22" s="86" customFormat="1" ht="25.5" outlineLevel="1">
      <c r="A93" s="121"/>
      <c r="B93" s="111"/>
      <c r="C93" s="111"/>
      <c r="D93" s="124"/>
      <c r="E93" s="124"/>
      <c r="F93" s="124"/>
      <c r="G93" s="124"/>
      <c r="H93" s="75" t="s">
        <v>6</v>
      </c>
      <c r="I93" s="46">
        <v>76.870999999999995</v>
      </c>
      <c r="J93" s="37">
        <v>76.870999999999995</v>
      </c>
      <c r="K93" s="39">
        <f t="shared" si="4"/>
        <v>100</v>
      </c>
      <c r="L93" s="111"/>
      <c r="M93" s="117"/>
      <c r="N93" s="80"/>
      <c r="O93" s="80"/>
      <c r="P93" s="80"/>
      <c r="Q93" s="80"/>
      <c r="R93" s="80"/>
      <c r="S93" s="80"/>
      <c r="T93" s="80"/>
      <c r="U93" s="80"/>
      <c r="V93" s="80"/>
    </row>
    <row r="94" spans="1:22" s="86" customFormat="1" outlineLevel="1">
      <c r="A94" s="119" t="s">
        <v>173</v>
      </c>
      <c r="B94" s="109" t="s">
        <v>437</v>
      </c>
      <c r="C94" s="109" t="s">
        <v>157</v>
      </c>
      <c r="D94" s="122">
        <v>44197</v>
      </c>
      <c r="E94" s="122">
        <v>44561</v>
      </c>
      <c r="F94" s="122">
        <v>44197</v>
      </c>
      <c r="G94" s="122">
        <v>44561</v>
      </c>
      <c r="H94" s="66" t="s">
        <v>14</v>
      </c>
      <c r="I94" s="46">
        <f>I95+I96</f>
        <v>2105.4320299999999</v>
      </c>
      <c r="J94" s="37">
        <f>J95+J96</f>
        <v>2105.4320299999999</v>
      </c>
      <c r="K94" s="39">
        <f t="shared" si="4"/>
        <v>100</v>
      </c>
      <c r="L94" s="109" t="s">
        <v>678</v>
      </c>
      <c r="M94" s="115" t="s">
        <v>604</v>
      </c>
      <c r="N94" s="80"/>
      <c r="O94" s="80"/>
      <c r="P94" s="80"/>
      <c r="Q94" s="80"/>
      <c r="R94" s="80"/>
      <c r="S94" s="80"/>
      <c r="T94" s="80"/>
      <c r="U94" s="80"/>
      <c r="V94" s="80"/>
    </row>
    <row r="95" spans="1:22" s="86" customFormat="1" ht="25.5" customHeight="1" outlineLevel="1">
      <c r="A95" s="120"/>
      <c r="B95" s="110"/>
      <c r="C95" s="110"/>
      <c r="D95" s="123"/>
      <c r="E95" s="123"/>
      <c r="F95" s="123"/>
      <c r="G95" s="123"/>
      <c r="H95" s="75" t="s">
        <v>7</v>
      </c>
      <c r="I95" s="46">
        <v>2000.16</v>
      </c>
      <c r="J95" s="37">
        <v>2000.16</v>
      </c>
      <c r="K95" s="39">
        <f t="shared" si="4"/>
        <v>100</v>
      </c>
      <c r="L95" s="110"/>
      <c r="M95" s="116"/>
      <c r="N95" s="80"/>
      <c r="O95" s="80"/>
      <c r="P95" s="80"/>
      <c r="Q95" s="80"/>
      <c r="R95" s="80"/>
      <c r="S95" s="80"/>
      <c r="T95" s="80"/>
      <c r="U95" s="80"/>
      <c r="V95" s="80"/>
    </row>
    <row r="96" spans="1:22" s="86" customFormat="1" ht="25.5" outlineLevel="1">
      <c r="A96" s="121"/>
      <c r="B96" s="111"/>
      <c r="C96" s="111"/>
      <c r="D96" s="124"/>
      <c r="E96" s="124"/>
      <c r="F96" s="124"/>
      <c r="G96" s="124"/>
      <c r="H96" s="75" t="s">
        <v>6</v>
      </c>
      <c r="I96" s="46">
        <v>105.27203</v>
      </c>
      <c r="J96" s="37">
        <v>105.27203</v>
      </c>
      <c r="K96" s="39">
        <f t="shared" si="4"/>
        <v>100</v>
      </c>
      <c r="L96" s="111"/>
      <c r="M96" s="117"/>
      <c r="N96" s="80"/>
      <c r="O96" s="80"/>
      <c r="P96" s="80"/>
      <c r="Q96" s="80"/>
      <c r="R96" s="80"/>
      <c r="S96" s="80"/>
      <c r="T96" s="80"/>
      <c r="U96" s="80"/>
      <c r="V96" s="80"/>
    </row>
    <row r="97" spans="1:22" s="86" customFormat="1" outlineLevel="1">
      <c r="A97" s="134" t="s">
        <v>174</v>
      </c>
      <c r="B97" s="109" t="s">
        <v>438</v>
      </c>
      <c r="C97" s="109" t="s">
        <v>157</v>
      </c>
      <c r="D97" s="122">
        <v>44197</v>
      </c>
      <c r="E97" s="122">
        <v>44561</v>
      </c>
      <c r="F97" s="122">
        <v>44197</v>
      </c>
      <c r="G97" s="122">
        <v>44561</v>
      </c>
      <c r="H97" s="66" t="s">
        <v>14</v>
      </c>
      <c r="I97" s="46">
        <f>I98+I99</f>
        <v>775.81338000000005</v>
      </c>
      <c r="J97" s="46">
        <f>J98+J99</f>
        <v>775.81338000000005</v>
      </c>
      <c r="K97" s="39">
        <f t="shared" si="4"/>
        <v>100</v>
      </c>
      <c r="L97" s="109" t="s">
        <v>679</v>
      </c>
      <c r="M97" s="115" t="s">
        <v>604</v>
      </c>
      <c r="N97" s="80"/>
      <c r="O97" s="80"/>
      <c r="P97" s="80"/>
      <c r="Q97" s="80"/>
      <c r="R97" s="80"/>
      <c r="S97" s="80"/>
      <c r="T97" s="80"/>
      <c r="U97" s="80"/>
      <c r="V97" s="80"/>
    </row>
    <row r="98" spans="1:22" s="86" customFormat="1" ht="25.5" customHeight="1" outlineLevel="1">
      <c r="A98" s="134"/>
      <c r="B98" s="110"/>
      <c r="C98" s="110"/>
      <c r="D98" s="123"/>
      <c r="E98" s="123"/>
      <c r="F98" s="123"/>
      <c r="G98" s="123"/>
      <c r="H98" s="75" t="s">
        <v>7</v>
      </c>
      <c r="I98" s="46">
        <v>737.02200000000005</v>
      </c>
      <c r="J98" s="46">
        <v>737.02200000000005</v>
      </c>
      <c r="K98" s="39">
        <f t="shared" si="4"/>
        <v>100</v>
      </c>
      <c r="L98" s="110"/>
      <c r="M98" s="116"/>
      <c r="N98" s="80"/>
      <c r="O98" s="80"/>
      <c r="P98" s="80"/>
      <c r="Q98" s="80"/>
      <c r="R98" s="80"/>
      <c r="S98" s="80"/>
      <c r="T98" s="80"/>
      <c r="U98" s="80"/>
      <c r="V98" s="80"/>
    </row>
    <row r="99" spans="1:22" s="86" customFormat="1" ht="25.5" outlineLevel="1">
      <c r="A99" s="134"/>
      <c r="B99" s="111"/>
      <c r="C99" s="111"/>
      <c r="D99" s="124"/>
      <c r="E99" s="124"/>
      <c r="F99" s="124"/>
      <c r="G99" s="124"/>
      <c r="H99" s="75" t="s">
        <v>6</v>
      </c>
      <c r="I99" s="46">
        <v>38.791379999999997</v>
      </c>
      <c r="J99" s="46">
        <v>38.791379999999997</v>
      </c>
      <c r="K99" s="39">
        <f t="shared" si="4"/>
        <v>100</v>
      </c>
      <c r="L99" s="111"/>
      <c r="M99" s="117"/>
      <c r="N99" s="80"/>
      <c r="O99" s="80"/>
      <c r="P99" s="80"/>
      <c r="Q99" s="80"/>
      <c r="R99" s="80"/>
      <c r="S99" s="80"/>
      <c r="T99" s="80"/>
      <c r="U99" s="80"/>
      <c r="V99" s="80"/>
    </row>
    <row r="100" spans="1:22" s="86" customFormat="1" outlineLevel="1">
      <c r="A100" s="134" t="s">
        <v>416</v>
      </c>
      <c r="B100" s="109" t="s">
        <v>505</v>
      </c>
      <c r="C100" s="109" t="s">
        <v>157</v>
      </c>
      <c r="D100" s="122">
        <v>44197</v>
      </c>
      <c r="E100" s="122">
        <v>45291</v>
      </c>
      <c r="F100" s="122">
        <v>44197</v>
      </c>
      <c r="G100" s="122"/>
      <c r="H100" s="66" t="s">
        <v>14</v>
      </c>
      <c r="I100" s="46">
        <v>6252.9</v>
      </c>
      <c r="J100" s="46">
        <v>0</v>
      </c>
      <c r="K100" s="39">
        <f t="shared" si="4"/>
        <v>0</v>
      </c>
      <c r="L100" s="109"/>
      <c r="M100" s="135"/>
      <c r="N100" s="80"/>
      <c r="O100" s="80"/>
      <c r="P100" s="80"/>
      <c r="Q100" s="80"/>
      <c r="R100" s="80"/>
      <c r="S100" s="80"/>
      <c r="T100" s="80"/>
      <c r="U100" s="80"/>
      <c r="V100" s="80"/>
    </row>
    <row r="101" spans="1:22" s="86" customFormat="1" ht="51.75" customHeight="1" outlineLevel="1">
      <c r="A101" s="134"/>
      <c r="B101" s="110"/>
      <c r="C101" s="110"/>
      <c r="D101" s="123"/>
      <c r="E101" s="123"/>
      <c r="F101" s="123"/>
      <c r="G101" s="123"/>
      <c r="H101" s="75" t="s">
        <v>7</v>
      </c>
      <c r="I101" s="46">
        <v>5940.2</v>
      </c>
      <c r="J101" s="46">
        <v>0</v>
      </c>
      <c r="K101" s="39">
        <f t="shared" si="4"/>
        <v>0</v>
      </c>
      <c r="L101" s="110"/>
      <c r="M101" s="135"/>
      <c r="N101" s="80"/>
      <c r="O101" s="80"/>
      <c r="P101" s="80"/>
      <c r="Q101" s="80"/>
      <c r="R101" s="80"/>
      <c r="S101" s="80"/>
      <c r="T101" s="80"/>
      <c r="U101" s="80"/>
      <c r="V101" s="80"/>
    </row>
    <row r="102" spans="1:22" s="86" customFormat="1" ht="25.5" outlineLevel="1">
      <c r="A102" s="134"/>
      <c r="B102" s="111"/>
      <c r="C102" s="111"/>
      <c r="D102" s="124"/>
      <c r="E102" s="124"/>
      <c r="F102" s="124"/>
      <c r="G102" s="124"/>
      <c r="H102" s="75" t="s">
        <v>6</v>
      </c>
      <c r="I102" s="46">
        <v>312.7</v>
      </c>
      <c r="J102" s="46">
        <v>0</v>
      </c>
      <c r="K102" s="39">
        <f t="shared" si="4"/>
        <v>0</v>
      </c>
      <c r="L102" s="111"/>
      <c r="M102" s="135"/>
      <c r="N102" s="80"/>
      <c r="O102" s="80"/>
      <c r="P102" s="80"/>
      <c r="Q102" s="80"/>
      <c r="R102" s="80"/>
      <c r="S102" s="80"/>
      <c r="T102" s="80"/>
      <c r="U102" s="80"/>
      <c r="V102" s="80"/>
    </row>
    <row r="103" spans="1:22" s="86" customFormat="1" ht="25.5" customHeight="1" outlineLevel="1">
      <c r="A103" s="119" t="s">
        <v>504</v>
      </c>
      <c r="B103" s="109" t="s">
        <v>439</v>
      </c>
      <c r="C103" s="109" t="s">
        <v>157</v>
      </c>
      <c r="D103" s="122">
        <v>44197</v>
      </c>
      <c r="E103" s="122">
        <v>44561</v>
      </c>
      <c r="F103" s="122">
        <v>44197</v>
      </c>
      <c r="G103" s="122"/>
      <c r="H103" s="66" t="s">
        <v>14</v>
      </c>
      <c r="I103" s="46">
        <v>6252.9</v>
      </c>
      <c r="J103" s="46">
        <v>0</v>
      </c>
      <c r="K103" s="39">
        <f t="shared" ref="K103:K105" si="8">J103/I103*100</f>
        <v>0</v>
      </c>
      <c r="L103" s="109" t="s">
        <v>790</v>
      </c>
      <c r="M103" s="115" t="s">
        <v>607</v>
      </c>
      <c r="N103" s="80"/>
      <c r="O103" s="80"/>
      <c r="P103" s="80"/>
      <c r="Q103" s="80"/>
      <c r="R103" s="80"/>
      <c r="S103" s="80"/>
      <c r="T103" s="80"/>
      <c r="U103" s="80"/>
      <c r="V103" s="80"/>
    </row>
    <row r="104" spans="1:22" s="86" customFormat="1" ht="25.5" customHeight="1" outlineLevel="1">
      <c r="A104" s="120"/>
      <c r="B104" s="110"/>
      <c r="C104" s="110"/>
      <c r="D104" s="123"/>
      <c r="E104" s="123"/>
      <c r="F104" s="123"/>
      <c r="G104" s="123"/>
      <c r="H104" s="75" t="s">
        <v>7</v>
      </c>
      <c r="I104" s="46">
        <v>5940.2</v>
      </c>
      <c r="J104" s="46">
        <v>0</v>
      </c>
      <c r="K104" s="39">
        <f t="shared" si="8"/>
        <v>0</v>
      </c>
      <c r="L104" s="110"/>
      <c r="M104" s="116"/>
      <c r="N104" s="80"/>
      <c r="O104" s="80"/>
      <c r="P104" s="80"/>
      <c r="Q104" s="80"/>
      <c r="R104" s="80"/>
      <c r="S104" s="80"/>
      <c r="T104" s="80"/>
      <c r="U104" s="80"/>
      <c r="V104" s="80"/>
    </row>
    <row r="105" spans="1:22" s="86" customFormat="1" ht="32.25" customHeight="1" outlineLevel="1">
      <c r="A105" s="121"/>
      <c r="B105" s="111"/>
      <c r="C105" s="111"/>
      <c r="D105" s="124"/>
      <c r="E105" s="124"/>
      <c r="F105" s="124"/>
      <c r="G105" s="124"/>
      <c r="H105" s="75" t="s">
        <v>6</v>
      </c>
      <c r="I105" s="46">
        <v>312.7</v>
      </c>
      <c r="J105" s="46">
        <v>0</v>
      </c>
      <c r="K105" s="39">
        <f t="shared" si="8"/>
        <v>0</v>
      </c>
      <c r="L105" s="111"/>
      <c r="M105" s="117"/>
      <c r="N105" s="80"/>
      <c r="O105" s="80"/>
      <c r="P105" s="80"/>
      <c r="Q105" s="80"/>
      <c r="R105" s="80"/>
      <c r="S105" s="80"/>
      <c r="T105" s="80"/>
      <c r="U105" s="80"/>
      <c r="V105" s="80"/>
    </row>
    <row r="106" spans="1:22" s="86" customFormat="1" outlineLevel="1">
      <c r="A106" s="119" t="s">
        <v>440</v>
      </c>
      <c r="B106" s="109" t="s">
        <v>163</v>
      </c>
      <c r="C106" s="109" t="s">
        <v>164</v>
      </c>
      <c r="D106" s="122">
        <v>44197</v>
      </c>
      <c r="E106" s="122">
        <v>44561</v>
      </c>
      <c r="F106" s="122">
        <v>44197</v>
      </c>
      <c r="G106" s="122">
        <v>44561</v>
      </c>
      <c r="H106" s="66" t="s">
        <v>14</v>
      </c>
      <c r="I106" s="46">
        <f>I107+I108</f>
        <v>1406.5</v>
      </c>
      <c r="J106" s="46">
        <f>J107+J108</f>
        <v>1405.8561100000002</v>
      </c>
      <c r="K106" s="39">
        <f t="shared" si="4"/>
        <v>99.954220405261296</v>
      </c>
      <c r="L106" s="109" t="s">
        <v>842</v>
      </c>
      <c r="M106" s="115" t="s">
        <v>604</v>
      </c>
      <c r="N106" s="80"/>
      <c r="O106" s="80"/>
      <c r="P106" s="80"/>
      <c r="Q106" s="80"/>
      <c r="R106" s="80"/>
      <c r="S106" s="80"/>
      <c r="T106" s="80"/>
      <c r="U106" s="80"/>
      <c r="V106" s="80"/>
    </row>
    <row r="107" spans="1:22" s="86" customFormat="1" ht="25.5" customHeight="1" outlineLevel="1">
      <c r="A107" s="120"/>
      <c r="B107" s="110"/>
      <c r="C107" s="110"/>
      <c r="D107" s="123"/>
      <c r="E107" s="123"/>
      <c r="F107" s="123"/>
      <c r="G107" s="123"/>
      <c r="H107" s="75" t="s">
        <v>7</v>
      </c>
      <c r="I107" s="46">
        <v>1308</v>
      </c>
      <c r="J107" s="37">
        <v>1307.4000000000001</v>
      </c>
      <c r="K107" s="39">
        <f t="shared" si="4"/>
        <v>99.954128440366986</v>
      </c>
      <c r="L107" s="110"/>
      <c r="M107" s="116"/>
      <c r="N107" s="80"/>
      <c r="O107" s="80"/>
      <c r="P107" s="80"/>
      <c r="Q107" s="80"/>
      <c r="R107" s="80"/>
      <c r="S107" s="80"/>
      <c r="T107" s="80"/>
      <c r="U107" s="80"/>
      <c r="V107" s="80"/>
    </row>
    <row r="108" spans="1:22" s="86" customFormat="1" ht="25.5" outlineLevel="1">
      <c r="A108" s="121"/>
      <c r="B108" s="111"/>
      <c r="C108" s="111"/>
      <c r="D108" s="124"/>
      <c r="E108" s="124"/>
      <c r="F108" s="124"/>
      <c r="G108" s="124"/>
      <c r="H108" s="75" t="s">
        <v>6</v>
      </c>
      <c r="I108" s="46">
        <v>98.5</v>
      </c>
      <c r="J108" s="37">
        <v>98.456109999999995</v>
      </c>
      <c r="K108" s="39">
        <f t="shared" si="4"/>
        <v>99.955441624365477</v>
      </c>
      <c r="L108" s="111"/>
      <c r="M108" s="117"/>
      <c r="N108" s="80"/>
      <c r="O108" s="80"/>
      <c r="P108" s="80"/>
      <c r="Q108" s="80"/>
      <c r="R108" s="80"/>
      <c r="S108" s="80"/>
      <c r="T108" s="80"/>
      <c r="U108" s="80"/>
      <c r="V108" s="80"/>
    </row>
    <row r="109" spans="1:22" s="86" customFormat="1" outlineLevel="1">
      <c r="A109" s="119" t="s">
        <v>441</v>
      </c>
      <c r="B109" s="109" t="s">
        <v>166</v>
      </c>
      <c r="C109" s="109" t="s">
        <v>164</v>
      </c>
      <c r="D109" s="122">
        <v>44197</v>
      </c>
      <c r="E109" s="122">
        <v>44561</v>
      </c>
      <c r="F109" s="122">
        <v>44197</v>
      </c>
      <c r="G109" s="122">
        <v>44561</v>
      </c>
      <c r="H109" s="66" t="s">
        <v>14</v>
      </c>
      <c r="I109" s="46">
        <f>I110+I111</f>
        <v>24255.590390000001</v>
      </c>
      <c r="J109" s="46">
        <f>J110+J111</f>
        <v>23460.594299999997</v>
      </c>
      <c r="K109" s="39">
        <f t="shared" si="4"/>
        <v>96.722421193558077</v>
      </c>
      <c r="L109" s="109" t="s">
        <v>680</v>
      </c>
      <c r="M109" s="115" t="s">
        <v>604</v>
      </c>
      <c r="N109" s="80"/>
      <c r="O109" s="80"/>
      <c r="P109" s="80"/>
      <c r="Q109" s="80"/>
      <c r="R109" s="80"/>
      <c r="S109" s="80"/>
      <c r="T109" s="80"/>
      <c r="U109" s="80"/>
      <c r="V109" s="80"/>
    </row>
    <row r="110" spans="1:22" s="86" customFormat="1" ht="25.5" customHeight="1" outlineLevel="1">
      <c r="A110" s="120"/>
      <c r="B110" s="110"/>
      <c r="C110" s="110"/>
      <c r="D110" s="123"/>
      <c r="E110" s="123"/>
      <c r="F110" s="123"/>
      <c r="G110" s="123"/>
      <c r="H110" s="75" t="s">
        <v>7</v>
      </c>
      <c r="I110" s="46">
        <v>22557.699000000001</v>
      </c>
      <c r="J110" s="37">
        <v>21818.351999999999</v>
      </c>
      <c r="K110" s="39">
        <f t="shared" si="4"/>
        <v>96.722418363681513</v>
      </c>
      <c r="L110" s="110"/>
      <c r="M110" s="116"/>
      <c r="N110" s="80"/>
      <c r="O110" s="80"/>
      <c r="P110" s="80"/>
      <c r="Q110" s="80"/>
      <c r="R110" s="80"/>
      <c r="S110" s="80"/>
      <c r="T110" s="80"/>
      <c r="U110" s="80"/>
      <c r="V110" s="80"/>
    </row>
    <row r="111" spans="1:22" s="86" customFormat="1" ht="25.5" outlineLevel="1">
      <c r="A111" s="121"/>
      <c r="B111" s="111"/>
      <c r="C111" s="111"/>
      <c r="D111" s="124"/>
      <c r="E111" s="124"/>
      <c r="F111" s="124"/>
      <c r="G111" s="124"/>
      <c r="H111" s="75" t="s">
        <v>6</v>
      </c>
      <c r="I111" s="46">
        <v>1697.89139</v>
      </c>
      <c r="J111" s="37">
        <v>1642.2422999999999</v>
      </c>
      <c r="K111" s="39">
        <f t="shared" si="4"/>
        <v>96.722458790488346</v>
      </c>
      <c r="L111" s="111"/>
      <c r="M111" s="117"/>
      <c r="N111" s="80"/>
      <c r="O111" s="80"/>
      <c r="P111" s="80"/>
      <c r="Q111" s="80"/>
      <c r="R111" s="80"/>
      <c r="S111" s="80"/>
      <c r="T111" s="80"/>
      <c r="U111" s="80"/>
      <c r="V111" s="80"/>
    </row>
    <row r="112" spans="1:22" s="86" customFormat="1" outlineLevel="1">
      <c r="A112" s="119" t="s">
        <v>442</v>
      </c>
      <c r="B112" s="109" t="s">
        <v>168</v>
      </c>
      <c r="C112" s="109" t="s">
        <v>169</v>
      </c>
      <c r="D112" s="122">
        <v>44197</v>
      </c>
      <c r="E112" s="122">
        <v>44561</v>
      </c>
      <c r="F112" s="122">
        <v>44197</v>
      </c>
      <c r="G112" s="122">
        <v>44561</v>
      </c>
      <c r="H112" s="66" t="s">
        <v>14</v>
      </c>
      <c r="I112" s="46">
        <f>I113+I114</f>
        <v>2310.8863999999999</v>
      </c>
      <c r="J112" s="46">
        <f>J113+J114</f>
        <v>2310.8863999999999</v>
      </c>
      <c r="K112" s="39">
        <f t="shared" si="4"/>
        <v>100</v>
      </c>
      <c r="L112" s="109" t="s">
        <v>682</v>
      </c>
      <c r="M112" s="115" t="s">
        <v>604</v>
      </c>
      <c r="N112" s="80"/>
      <c r="O112" s="80"/>
      <c r="P112" s="80"/>
      <c r="Q112" s="80"/>
      <c r="R112" s="80"/>
      <c r="S112" s="80"/>
      <c r="T112" s="80"/>
      <c r="U112" s="80"/>
      <c r="V112" s="80"/>
    </row>
    <row r="113" spans="1:22" s="86" customFormat="1" ht="25.5" customHeight="1" outlineLevel="1">
      <c r="A113" s="120"/>
      <c r="B113" s="110"/>
      <c r="C113" s="110"/>
      <c r="D113" s="123"/>
      <c r="E113" s="123"/>
      <c r="F113" s="123"/>
      <c r="G113" s="123"/>
      <c r="H113" s="75" t="s">
        <v>7</v>
      </c>
      <c r="I113" s="46">
        <v>2194.69</v>
      </c>
      <c r="J113" s="46">
        <v>2194.69</v>
      </c>
      <c r="K113" s="39">
        <f t="shared" si="4"/>
        <v>100</v>
      </c>
      <c r="L113" s="110"/>
      <c r="M113" s="116"/>
      <c r="N113" s="80"/>
      <c r="O113" s="80"/>
      <c r="P113" s="80"/>
      <c r="Q113" s="80"/>
      <c r="R113" s="80"/>
      <c r="S113" s="80"/>
      <c r="T113" s="80"/>
      <c r="U113" s="80"/>
      <c r="V113" s="80"/>
    </row>
    <row r="114" spans="1:22" s="86" customFormat="1" ht="25.5" outlineLevel="1">
      <c r="A114" s="121"/>
      <c r="B114" s="111"/>
      <c r="C114" s="111"/>
      <c r="D114" s="124"/>
      <c r="E114" s="124"/>
      <c r="F114" s="124"/>
      <c r="G114" s="124"/>
      <c r="H114" s="75" t="s">
        <v>6</v>
      </c>
      <c r="I114" s="46">
        <v>116.1964</v>
      </c>
      <c r="J114" s="37">
        <v>116.1964</v>
      </c>
      <c r="K114" s="39">
        <f t="shared" si="4"/>
        <v>100</v>
      </c>
      <c r="L114" s="111"/>
      <c r="M114" s="117"/>
      <c r="N114" s="80"/>
      <c r="O114" s="80"/>
      <c r="P114" s="80"/>
      <c r="Q114" s="80"/>
      <c r="R114" s="80"/>
      <c r="S114" s="80"/>
      <c r="T114" s="80"/>
      <c r="U114" s="80"/>
      <c r="V114" s="80"/>
    </row>
    <row r="115" spans="1:22" s="86" customFormat="1" outlineLevel="1">
      <c r="A115" s="119" t="s">
        <v>443</v>
      </c>
      <c r="B115" s="109" t="s">
        <v>170</v>
      </c>
      <c r="C115" s="109" t="s">
        <v>169</v>
      </c>
      <c r="D115" s="122">
        <v>44197</v>
      </c>
      <c r="E115" s="122">
        <v>44561</v>
      </c>
      <c r="F115" s="122">
        <v>44197</v>
      </c>
      <c r="G115" s="122">
        <v>44561</v>
      </c>
      <c r="H115" s="66" t="s">
        <v>14</v>
      </c>
      <c r="I115" s="46">
        <f>I116+I117</f>
        <v>6380.0706700000001</v>
      </c>
      <c r="J115" s="46">
        <f>J116+J117</f>
        <v>6380.0706700000001</v>
      </c>
      <c r="K115" s="39">
        <f t="shared" si="4"/>
        <v>100</v>
      </c>
      <c r="L115" s="109" t="s">
        <v>683</v>
      </c>
      <c r="M115" s="115" t="s">
        <v>604</v>
      </c>
      <c r="N115" s="80"/>
      <c r="O115" s="80"/>
      <c r="P115" s="80"/>
      <c r="Q115" s="80"/>
      <c r="R115" s="80"/>
      <c r="S115" s="80"/>
      <c r="T115" s="80"/>
      <c r="U115" s="80"/>
      <c r="V115" s="80"/>
    </row>
    <row r="116" spans="1:22" s="86" customFormat="1" ht="25.5" customHeight="1" outlineLevel="1">
      <c r="A116" s="120"/>
      <c r="B116" s="110"/>
      <c r="C116" s="110"/>
      <c r="D116" s="123"/>
      <c r="E116" s="123"/>
      <c r="F116" s="123"/>
      <c r="G116" s="123"/>
      <c r="H116" s="75" t="s">
        <v>7</v>
      </c>
      <c r="I116" s="46">
        <v>6061.067</v>
      </c>
      <c r="J116" s="46">
        <v>6061.067</v>
      </c>
      <c r="K116" s="39">
        <f t="shared" si="4"/>
        <v>100</v>
      </c>
      <c r="L116" s="110"/>
      <c r="M116" s="116"/>
      <c r="N116" s="80"/>
      <c r="O116" s="80"/>
      <c r="P116" s="80"/>
      <c r="Q116" s="80"/>
      <c r="R116" s="80"/>
      <c r="S116" s="80"/>
      <c r="T116" s="80"/>
      <c r="U116" s="80"/>
      <c r="V116" s="80"/>
    </row>
    <row r="117" spans="1:22" s="86" customFormat="1" ht="25.5" outlineLevel="1">
      <c r="A117" s="121"/>
      <c r="B117" s="111"/>
      <c r="C117" s="111"/>
      <c r="D117" s="124"/>
      <c r="E117" s="124"/>
      <c r="F117" s="124"/>
      <c r="G117" s="124"/>
      <c r="H117" s="75" t="s">
        <v>6</v>
      </c>
      <c r="I117" s="46">
        <v>319.00367</v>
      </c>
      <c r="J117" s="37">
        <v>319.00367</v>
      </c>
      <c r="K117" s="39">
        <f t="shared" si="4"/>
        <v>100</v>
      </c>
      <c r="L117" s="111"/>
      <c r="M117" s="117"/>
      <c r="N117" s="80"/>
      <c r="O117" s="80"/>
      <c r="P117" s="80"/>
      <c r="Q117" s="80"/>
      <c r="R117" s="80"/>
      <c r="S117" s="80"/>
      <c r="T117" s="80"/>
      <c r="U117" s="80"/>
      <c r="V117" s="80"/>
    </row>
    <row r="118" spans="1:22" s="86" customFormat="1" outlineLevel="1">
      <c r="A118" s="119" t="s">
        <v>444</v>
      </c>
      <c r="B118" s="109" t="s">
        <v>601</v>
      </c>
      <c r="C118" s="109" t="s">
        <v>169</v>
      </c>
      <c r="D118" s="122">
        <v>44197</v>
      </c>
      <c r="E118" s="122">
        <v>44561</v>
      </c>
      <c r="F118" s="122">
        <v>44197</v>
      </c>
      <c r="G118" s="122">
        <v>44561</v>
      </c>
      <c r="H118" s="66" t="s">
        <v>14</v>
      </c>
      <c r="I118" s="46">
        <f>I119+I120</f>
        <v>2052.0429300000001</v>
      </c>
      <c r="J118" s="46">
        <f>J119+J120</f>
        <v>2100.8617199999999</v>
      </c>
      <c r="K118" s="39">
        <f t="shared" si="4"/>
        <v>102.37903356144697</v>
      </c>
      <c r="L118" s="109" t="s">
        <v>684</v>
      </c>
      <c r="M118" s="115" t="s">
        <v>604</v>
      </c>
      <c r="N118" s="80"/>
      <c r="O118" s="80"/>
      <c r="P118" s="80"/>
      <c r="Q118" s="80"/>
      <c r="R118" s="80"/>
      <c r="S118" s="80"/>
      <c r="T118" s="80"/>
      <c r="U118" s="80"/>
      <c r="V118" s="80"/>
    </row>
    <row r="119" spans="1:22" s="86" customFormat="1" ht="25.5" customHeight="1" outlineLevel="1">
      <c r="A119" s="120"/>
      <c r="B119" s="110"/>
      <c r="C119" s="110"/>
      <c r="D119" s="123"/>
      <c r="E119" s="123"/>
      <c r="F119" s="123"/>
      <c r="G119" s="123"/>
      <c r="H119" s="75" t="s">
        <v>7</v>
      </c>
      <c r="I119" s="46">
        <v>1947.2429999999999</v>
      </c>
      <c r="J119" s="46">
        <v>1947.2429999999999</v>
      </c>
      <c r="K119" s="39">
        <f t="shared" si="4"/>
        <v>100</v>
      </c>
      <c r="L119" s="110"/>
      <c r="M119" s="116"/>
      <c r="N119" s="80"/>
      <c r="O119" s="80"/>
      <c r="P119" s="80"/>
      <c r="Q119" s="80"/>
      <c r="R119" s="80"/>
      <c r="S119" s="80"/>
      <c r="T119" s="80"/>
      <c r="U119" s="80"/>
      <c r="V119" s="80"/>
    </row>
    <row r="120" spans="1:22" s="86" customFormat="1" ht="25.5" outlineLevel="1">
      <c r="A120" s="121"/>
      <c r="B120" s="111"/>
      <c r="C120" s="111"/>
      <c r="D120" s="124"/>
      <c r="E120" s="124"/>
      <c r="F120" s="124"/>
      <c r="G120" s="124"/>
      <c r="H120" s="75" t="s">
        <v>6</v>
      </c>
      <c r="I120" s="46">
        <v>104.79993</v>
      </c>
      <c r="J120" s="37">
        <v>153.61872</v>
      </c>
      <c r="K120" s="39">
        <f t="shared" si="4"/>
        <v>146.58284599999254</v>
      </c>
      <c r="L120" s="111"/>
      <c r="M120" s="117"/>
      <c r="N120" s="80"/>
      <c r="O120" s="80"/>
      <c r="P120" s="80"/>
      <c r="Q120" s="80"/>
      <c r="R120" s="80"/>
      <c r="S120" s="80"/>
      <c r="T120" s="80"/>
      <c r="U120" s="80"/>
      <c r="V120" s="80"/>
    </row>
    <row r="121" spans="1:22" s="86" customFormat="1" outlineLevel="1">
      <c r="A121" s="119" t="s">
        <v>445</v>
      </c>
      <c r="B121" s="109" t="s">
        <v>175</v>
      </c>
      <c r="C121" s="109" t="s">
        <v>176</v>
      </c>
      <c r="D121" s="122">
        <v>44197</v>
      </c>
      <c r="E121" s="122">
        <v>44561</v>
      </c>
      <c r="F121" s="122">
        <v>44197</v>
      </c>
      <c r="G121" s="122">
        <v>44561</v>
      </c>
      <c r="H121" s="66" t="s">
        <v>14</v>
      </c>
      <c r="I121" s="46">
        <f>I122+I123</f>
        <v>873.68499999999995</v>
      </c>
      <c r="J121" s="37">
        <f>J122+J123</f>
        <v>3852.8240599999999</v>
      </c>
      <c r="K121" s="39">
        <f t="shared" si="4"/>
        <v>440.98548790467964</v>
      </c>
      <c r="L121" s="109" t="s">
        <v>681</v>
      </c>
      <c r="M121" s="115" t="s">
        <v>604</v>
      </c>
      <c r="N121" s="80"/>
      <c r="O121" s="80"/>
      <c r="P121" s="80"/>
      <c r="Q121" s="80"/>
      <c r="R121" s="80"/>
      <c r="S121" s="80"/>
      <c r="T121" s="80"/>
      <c r="U121" s="80"/>
      <c r="V121" s="80"/>
    </row>
    <row r="122" spans="1:22" s="86" customFormat="1" ht="25.5" customHeight="1" outlineLevel="1">
      <c r="A122" s="120"/>
      <c r="B122" s="110"/>
      <c r="C122" s="110"/>
      <c r="D122" s="123"/>
      <c r="E122" s="123"/>
      <c r="F122" s="123"/>
      <c r="G122" s="123"/>
      <c r="H122" s="75" t="s">
        <v>7</v>
      </c>
      <c r="I122" s="46">
        <v>830</v>
      </c>
      <c r="J122" s="37">
        <v>830</v>
      </c>
      <c r="K122" s="39">
        <f t="shared" si="4"/>
        <v>100</v>
      </c>
      <c r="L122" s="110"/>
      <c r="M122" s="116"/>
      <c r="N122" s="80"/>
      <c r="O122" s="80"/>
      <c r="P122" s="80"/>
      <c r="Q122" s="80"/>
      <c r="R122" s="80"/>
      <c r="S122" s="80"/>
      <c r="T122" s="80"/>
      <c r="U122" s="80"/>
      <c r="V122" s="80"/>
    </row>
    <row r="123" spans="1:22" s="86" customFormat="1" ht="25.5" outlineLevel="1">
      <c r="A123" s="121"/>
      <c r="B123" s="111"/>
      <c r="C123" s="111"/>
      <c r="D123" s="124"/>
      <c r="E123" s="124"/>
      <c r="F123" s="124"/>
      <c r="G123" s="124"/>
      <c r="H123" s="75" t="s">
        <v>6</v>
      </c>
      <c r="I123" s="46">
        <v>43.685000000000002</v>
      </c>
      <c r="J123" s="37">
        <v>3022.8240599999999</v>
      </c>
      <c r="K123" s="39">
        <f t="shared" si="4"/>
        <v>6919.5926748311776</v>
      </c>
      <c r="L123" s="111"/>
      <c r="M123" s="117"/>
      <c r="N123" s="80"/>
      <c r="O123" s="80"/>
      <c r="P123" s="80"/>
      <c r="Q123" s="80"/>
      <c r="R123" s="80"/>
      <c r="S123" s="80"/>
      <c r="T123" s="80"/>
      <c r="U123" s="80"/>
      <c r="V123" s="80"/>
    </row>
    <row r="124" spans="1:22" s="86" customFormat="1" outlineLevel="1">
      <c r="A124" s="119" t="s">
        <v>446</v>
      </c>
      <c r="B124" s="109" t="s">
        <v>177</v>
      </c>
      <c r="C124" s="109" t="s">
        <v>178</v>
      </c>
      <c r="D124" s="122">
        <v>44197</v>
      </c>
      <c r="E124" s="122">
        <v>44561</v>
      </c>
      <c r="F124" s="122">
        <v>44197</v>
      </c>
      <c r="G124" s="122">
        <v>44561</v>
      </c>
      <c r="H124" s="66" t="s">
        <v>14</v>
      </c>
      <c r="I124" s="46">
        <f>I125+I126</f>
        <v>1004534.934</v>
      </c>
      <c r="J124" s="37">
        <f>J125+J126</f>
        <v>998246.65601999999</v>
      </c>
      <c r="K124" s="88">
        <f t="shared" si="4"/>
        <v>99.374011020705822</v>
      </c>
      <c r="L124" s="109" t="s">
        <v>791</v>
      </c>
      <c r="M124" s="115" t="s">
        <v>604</v>
      </c>
      <c r="N124" s="80"/>
      <c r="O124" s="80"/>
      <c r="P124" s="80"/>
      <c r="Q124" s="80"/>
      <c r="R124" s="80"/>
      <c r="S124" s="80"/>
      <c r="T124" s="80"/>
      <c r="U124" s="80"/>
      <c r="V124" s="80"/>
    </row>
    <row r="125" spans="1:22" s="86" customFormat="1" ht="25.5" outlineLevel="1">
      <c r="A125" s="120"/>
      <c r="B125" s="110"/>
      <c r="C125" s="110"/>
      <c r="D125" s="123"/>
      <c r="E125" s="123"/>
      <c r="F125" s="123"/>
      <c r="G125" s="123"/>
      <c r="H125" s="75" t="s">
        <v>7</v>
      </c>
      <c r="I125" s="46">
        <v>955103.08400000003</v>
      </c>
      <c r="J125" s="37">
        <v>935395.89500000002</v>
      </c>
      <c r="K125" s="88">
        <f t="shared" si="4"/>
        <v>97.936642721593387</v>
      </c>
      <c r="L125" s="110"/>
      <c r="M125" s="116"/>
      <c r="N125" s="80"/>
      <c r="O125" s="80"/>
      <c r="P125" s="80"/>
      <c r="Q125" s="80"/>
      <c r="R125" s="80"/>
      <c r="S125" s="80"/>
      <c r="T125" s="80"/>
      <c r="U125" s="80"/>
      <c r="V125" s="80"/>
    </row>
    <row r="126" spans="1:22" s="86" customFormat="1" ht="25.5" outlineLevel="1">
      <c r="A126" s="121"/>
      <c r="B126" s="111"/>
      <c r="C126" s="111"/>
      <c r="D126" s="124"/>
      <c r="E126" s="124"/>
      <c r="F126" s="124"/>
      <c r="G126" s="124"/>
      <c r="H126" s="75" t="s">
        <v>6</v>
      </c>
      <c r="I126" s="46">
        <f>50376.34-944.49</f>
        <v>49431.85</v>
      </c>
      <c r="J126" s="37">
        <v>62850.761019999998</v>
      </c>
      <c r="K126" s="88">
        <f t="shared" si="4"/>
        <v>127.14628527963245</v>
      </c>
      <c r="L126" s="111"/>
      <c r="M126" s="117"/>
      <c r="N126" s="80"/>
      <c r="O126" s="80"/>
      <c r="P126" s="80"/>
      <c r="Q126" s="80"/>
      <c r="R126" s="80"/>
      <c r="S126" s="80"/>
      <c r="T126" s="80"/>
      <c r="U126" s="80"/>
      <c r="V126" s="80"/>
    </row>
    <row r="127" spans="1:22" s="86" customFormat="1" ht="69" customHeight="1" outlineLevel="1">
      <c r="A127" s="119" t="s">
        <v>447</v>
      </c>
      <c r="B127" s="109" t="s">
        <v>417</v>
      </c>
      <c r="C127" s="109" t="s">
        <v>178</v>
      </c>
      <c r="D127" s="122">
        <v>44197</v>
      </c>
      <c r="E127" s="122">
        <v>44561</v>
      </c>
      <c r="F127" s="122">
        <v>44197</v>
      </c>
      <c r="G127" s="122">
        <v>44561</v>
      </c>
      <c r="H127" s="66" t="s">
        <v>14</v>
      </c>
      <c r="I127" s="46">
        <f>I128+I129</f>
        <v>20641.573420000001</v>
      </c>
      <c r="J127" s="37">
        <f>J128+J129</f>
        <v>20640.03242</v>
      </c>
      <c r="K127" s="88">
        <f t="shared" si="4"/>
        <v>99.992534483836835</v>
      </c>
      <c r="L127" s="109" t="s">
        <v>418</v>
      </c>
      <c r="M127" s="115" t="s">
        <v>604</v>
      </c>
      <c r="N127" s="80"/>
      <c r="O127" s="80"/>
      <c r="P127" s="80"/>
      <c r="Q127" s="80"/>
      <c r="R127" s="80"/>
      <c r="S127" s="80"/>
      <c r="T127" s="80"/>
      <c r="U127" s="80"/>
      <c r="V127" s="80"/>
    </row>
    <row r="128" spans="1:22" s="86" customFormat="1" ht="64.5" customHeight="1" outlineLevel="1">
      <c r="A128" s="120"/>
      <c r="B128" s="110"/>
      <c r="C128" s="110"/>
      <c r="D128" s="123"/>
      <c r="E128" s="123"/>
      <c r="F128" s="123"/>
      <c r="G128" s="123"/>
      <c r="H128" s="75" t="s">
        <v>7</v>
      </c>
      <c r="I128" s="46">
        <v>19590.64</v>
      </c>
      <c r="J128" s="37">
        <v>19589.098999999998</v>
      </c>
      <c r="K128" s="88">
        <f t="shared" si="4"/>
        <v>99.992133998685091</v>
      </c>
      <c r="L128" s="110"/>
      <c r="M128" s="116"/>
      <c r="N128" s="80"/>
      <c r="O128" s="80"/>
      <c r="P128" s="80"/>
      <c r="Q128" s="80"/>
      <c r="R128" s="80"/>
      <c r="S128" s="80"/>
      <c r="T128" s="80"/>
      <c r="U128" s="80"/>
      <c r="V128" s="80"/>
    </row>
    <row r="129" spans="1:22" s="86" customFormat="1" ht="25.5" outlineLevel="1">
      <c r="A129" s="121"/>
      <c r="B129" s="111"/>
      <c r="C129" s="111"/>
      <c r="D129" s="124"/>
      <c r="E129" s="124"/>
      <c r="F129" s="124"/>
      <c r="G129" s="124"/>
      <c r="H129" s="75" t="s">
        <v>6</v>
      </c>
      <c r="I129" s="46">
        <v>1050.9334200000001</v>
      </c>
      <c r="J129" s="37">
        <v>1050.9334200000001</v>
      </c>
      <c r="K129" s="39">
        <f t="shared" si="4"/>
        <v>100</v>
      </c>
      <c r="L129" s="111"/>
      <c r="M129" s="117"/>
      <c r="N129" s="80"/>
      <c r="O129" s="80"/>
      <c r="P129" s="80"/>
      <c r="Q129" s="80"/>
      <c r="R129" s="80"/>
      <c r="S129" s="80"/>
      <c r="T129" s="80"/>
      <c r="U129" s="80"/>
      <c r="V129" s="80"/>
    </row>
    <row r="130" spans="1:22" s="86" customFormat="1" outlineLevel="1">
      <c r="A130" s="121" t="s">
        <v>93</v>
      </c>
      <c r="B130" s="111" t="s">
        <v>179</v>
      </c>
      <c r="C130" s="111" t="s">
        <v>180</v>
      </c>
      <c r="D130" s="122">
        <v>44197</v>
      </c>
      <c r="E130" s="122">
        <v>44561</v>
      </c>
      <c r="F130" s="122">
        <v>44197</v>
      </c>
      <c r="G130" s="122">
        <v>44561</v>
      </c>
      <c r="H130" s="53" t="s">
        <v>14</v>
      </c>
      <c r="I130" s="38">
        <f>I131+I132</f>
        <v>183141.66398000001</v>
      </c>
      <c r="J130" s="38">
        <f>J131+J132</f>
        <v>179405.56191000002</v>
      </c>
      <c r="K130" s="88">
        <f t="shared" si="4"/>
        <v>97.959993379546887</v>
      </c>
      <c r="L130" s="111"/>
      <c r="M130" s="116"/>
      <c r="N130" s="80"/>
      <c r="O130" s="80"/>
      <c r="P130" s="80"/>
      <c r="Q130" s="80"/>
      <c r="R130" s="80"/>
      <c r="S130" s="80"/>
      <c r="T130" s="80"/>
      <c r="U130" s="80"/>
      <c r="V130" s="80"/>
    </row>
    <row r="131" spans="1:22" s="86" customFormat="1" ht="25.5" outlineLevel="1">
      <c r="A131" s="134"/>
      <c r="B131" s="99"/>
      <c r="C131" s="99"/>
      <c r="D131" s="123"/>
      <c r="E131" s="123"/>
      <c r="F131" s="123"/>
      <c r="G131" s="123"/>
      <c r="H131" s="75" t="s">
        <v>7</v>
      </c>
      <c r="I131" s="46">
        <f>I134+I137+I140+I143+I146+I149+I152+I155+I158+I161+I164+I167+I170+I173+I176+I179+I182+I185+I188+I191+I194+I197+I200+I203+I206+I209+I212+I215+I218+I221+I224+I227+I230+I233+I236+I239+I242+I245+I248+I251+I254+I257+I260+I263+I266+I269+I272+I275+I278</f>
        <v>181309</v>
      </c>
      <c r="J131" s="46">
        <f>J134+J137+J140+J143+J146+J149+J152+J155+J158+J161+J164+J167+J170+J173+J176+J179+J182+J185+J188+J191+J194+J197+J200+J203+J209+J212+J215+J218+J221+J224+J227+J230+J233+J236+J239+J245+J248+J251+J254+J257+J260+J263+J266+J269+J272+J275+J278+J206</f>
        <v>176758.16200000001</v>
      </c>
      <c r="K131" s="39">
        <f t="shared" si="4"/>
        <v>97.490009872648358</v>
      </c>
      <c r="L131" s="99"/>
      <c r="M131" s="116"/>
      <c r="N131" s="80"/>
      <c r="O131" s="80"/>
      <c r="P131" s="80"/>
      <c r="Q131" s="80"/>
      <c r="R131" s="80"/>
      <c r="S131" s="80"/>
      <c r="T131" s="80"/>
      <c r="U131" s="80"/>
      <c r="V131" s="80"/>
    </row>
    <row r="132" spans="1:22" s="86" customFormat="1" ht="48" customHeight="1" outlineLevel="1">
      <c r="A132" s="134"/>
      <c r="B132" s="99"/>
      <c r="C132" s="99"/>
      <c r="D132" s="124"/>
      <c r="E132" s="124"/>
      <c r="F132" s="124"/>
      <c r="G132" s="124"/>
      <c r="H132" s="75" t="s">
        <v>6</v>
      </c>
      <c r="I132" s="46">
        <f>I135+I138+I141+I144+I147+I150+I153+I156+I159+I162+I165+I168+I171+I174+I177+I180+I183+I186+I189+I192+I195+I198+I201+I204+I207+I210+I213+I216+I219+I222+I225+I228+I231+I234+I237+I240+I243+I246+I249+I252+I255+I258+I261+I264+I267+I270+I273+I276+I279</f>
        <v>1832.6639800000005</v>
      </c>
      <c r="J132" s="46">
        <f>J135+J138+J141+J144+J147+J150+J153+J156+J159+J162+J165+J168+J171+J174+J177+J180+J183+J186+J189+J192+J195+J198+J201+J204+J207+J210+J213+J216+J219+J222+J225+J228+J231+J234+J237+J240+J243+J246+J249+J252+J255+J258+J261+J264+J267+J270+J273+J276+J279</f>
        <v>2647.3999100000001</v>
      </c>
      <c r="K132" s="39">
        <f t="shared" si="4"/>
        <v>144.45637273888033</v>
      </c>
      <c r="L132" s="99"/>
      <c r="M132" s="117"/>
      <c r="N132" s="80"/>
      <c r="O132" s="80"/>
      <c r="P132" s="80"/>
      <c r="Q132" s="80"/>
      <c r="R132" s="80"/>
      <c r="S132" s="80"/>
      <c r="T132" s="80"/>
      <c r="U132" s="80"/>
      <c r="V132" s="80"/>
    </row>
    <row r="133" spans="1:22" s="86" customFormat="1" outlineLevel="1">
      <c r="A133" s="119" t="s">
        <v>181</v>
      </c>
      <c r="B133" s="109" t="s">
        <v>182</v>
      </c>
      <c r="C133" s="109" t="s">
        <v>185</v>
      </c>
      <c r="D133" s="122">
        <v>44197</v>
      </c>
      <c r="E133" s="122">
        <v>44561</v>
      </c>
      <c r="F133" s="122">
        <v>44197</v>
      </c>
      <c r="G133" s="122">
        <v>44561</v>
      </c>
      <c r="H133" s="53" t="s">
        <v>14</v>
      </c>
      <c r="I133" s="46">
        <f>I134+I135</f>
        <v>3860.8251499999997</v>
      </c>
      <c r="J133" s="46">
        <f>J134+J135</f>
        <v>3860.8251499999997</v>
      </c>
      <c r="K133" s="39">
        <f t="shared" si="4"/>
        <v>100</v>
      </c>
      <c r="L133" s="109" t="s">
        <v>851</v>
      </c>
      <c r="M133" s="115" t="s">
        <v>604</v>
      </c>
      <c r="N133" s="80"/>
      <c r="O133" s="80"/>
      <c r="P133" s="80"/>
      <c r="Q133" s="80"/>
      <c r="R133" s="80"/>
      <c r="S133" s="80"/>
      <c r="T133" s="80"/>
      <c r="U133" s="80"/>
      <c r="V133" s="80"/>
    </row>
    <row r="134" spans="1:22" s="86" customFormat="1" ht="25.5" outlineLevel="1">
      <c r="A134" s="120"/>
      <c r="B134" s="110"/>
      <c r="C134" s="110"/>
      <c r="D134" s="123"/>
      <c r="E134" s="123"/>
      <c r="F134" s="123"/>
      <c r="G134" s="123"/>
      <c r="H134" s="75" t="s">
        <v>7</v>
      </c>
      <c r="I134" s="46">
        <v>3822.2159999999999</v>
      </c>
      <c r="J134" s="46">
        <v>3822.2159999999999</v>
      </c>
      <c r="K134" s="39">
        <f t="shared" si="4"/>
        <v>100</v>
      </c>
      <c r="L134" s="110"/>
      <c r="M134" s="116"/>
      <c r="N134" s="80"/>
      <c r="O134" s="80"/>
      <c r="P134" s="80"/>
      <c r="Q134" s="80"/>
      <c r="R134" s="80"/>
      <c r="S134" s="80"/>
      <c r="T134" s="80"/>
      <c r="U134" s="80"/>
      <c r="V134" s="80"/>
    </row>
    <row r="135" spans="1:22" s="86" customFormat="1" ht="26.25" customHeight="1" outlineLevel="1">
      <c r="A135" s="121"/>
      <c r="B135" s="111"/>
      <c r="C135" s="111"/>
      <c r="D135" s="124"/>
      <c r="E135" s="124"/>
      <c r="F135" s="124"/>
      <c r="G135" s="124"/>
      <c r="H135" s="75" t="s">
        <v>6</v>
      </c>
      <c r="I135" s="46">
        <v>38.60915</v>
      </c>
      <c r="J135" s="46">
        <v>38.60915</v>
      </c>
      <c r="K135" s="39">
        <f t="shared" si="4"/>
        <v>100</v>
      </c>
      <c r="L135" s="111"/>
      <c r="M135" s="117"/>
      <c r="N135" s="80"/>
      <c r="O135" s="80"/>
      <c r="P135" s="80"/>
      <c r="Q135" s="80"/>
      <c r="R135" s="80"/>
      <c r="S135" s="80"/>
      <c r="T135" s="80"/>
      <c r="U135" s="80"/>
      <c r="V135" s="80"/>
    </row>
    <row r="136" spans="1:22" s="86" customFormat="1" outlineLevel="1">
      <c r="A136" s="119" t="s">
        <v>184</v>
      </c>
      <c r="B136" s="109" t="s">
        <v>183</v>
      </c>
      <c r="C136" s="109" t="s">
        <v>185</v>
      </c>
      <c r="D136" s="122">
        <v>44197</v>
      </c>
      <c r="E136" s="122">
        <v>44561</v>
      </c>
      <c r="F136" s="122">
        <v>44197</v>
      </c>
      <c r="G136" s="122">
        <v>44561</v>
      </c>
      <c r="H136" s="53" t="s">
        <v>14</v>
      </c>
      <c r="I136" s="46">
        <f>I137+I138</f>
        <v>3246.0742599999999</v>
      </c>
      <c r="J136" s="46">
        <f>J137+J138</f>
        <v>3246.0742599999999</v>
      </c>
      <c r="K136" s="39">
        <f t="shared" si="4"/>
        <v>100</v>
      </c>
      <c r="L136" s="109" t="s">
        <v>852</v>
      </c>
      <c r="M136" s="115" t="s">
        <v>604</v>
      </c>
      <c r="N136" s="80"/>
      <c r="O136" s="80"/>
      <c r="P136" s="80"/>
      <c r="Q136" s="80"/>
      <c r="R136" s="80"/>
      <c r="S136" s="80"/>
      <c r="T136" s="80"/>
      <c r="U136" s="80"/>
      <c r="V136" s="80"/>
    </row>
    <row r="137" spans="1:22" s="86" customFormat="1" ht="25.5" outlineLevel="1">
      <c r="A137" s="120"/>
      <c r="B137" s="110"/>
      <c r="C137" s="110"/>
      <c r="D137" s="123"/>
      <c r="E137" s="123"/>
      <c r="F137" s="123"/>
      <c r="G137" s="123"/>
      <c r="H137" s="75" t="s">
        <v>7</v>
      </c>
      <c r="I137" s="46">
        <v>3213.6129999999998</v>
      </c>
      <c r="J137" s="46">
        <v>3213.6129999999998</v>
      </c>
      <c r="K137" s="39">
        <f t="shared" si="4"/>
        <v>100</v>
      </c>
      <c r="L137" s="110"/>
      <c r="M137" s="116"/>
      <c r="N137" s="80"/>
      <c r="O137" s="80"/>
      <c r="P137" s="80"/>
      <c r="Q137" s="80"/>
      <c r="R137" s="80"/>
      <c r="S137" s="80"/>
      <c r="T137" s="80"/>
      <c r="U137" s="80"/>
      <c r="V137" s="80"/>
    </row>
    <row r="138" spans="1:22" s="86" customFormat="1" ht="25.5" outlineLevel="1">
      <c r="A138" s="121"/>
      <c r="B138" s="111"/>
      <c r="C138" s="111"/>
      <c r="D138" s="124"/>
      <c r="E138" s="124"/>
      <c r="F138" s="124"/>
      <c r="G138" s="124"/>
      <c r="H138" s="75" t="s">
        <v>6</v>
      </c>
      <c r="I138" s="46">
        <v>32.461260000000003</v>
      </c>
      <c r="J138" s="46">
        <v>32.461260000000003</v>
      </c>
      <c r="K138" s="39">
        <f t="shared" si="4"/>
        <v>100</v>
      </c>
      <c r="L138" s="111"/>
      <c r="M138" s="117"/>
      <c r="N138" s="80"/>
      <c r="O138" s="80"/>
      <c r="P138" s="80"/>
      <c r="Q138" s="80"/>
      <c r="R138" s="80"/>
      <c r="S138" s="80"/>
      <c r="T138" s="80"/>
      <c r="U138" s="80"/>
      <c r="V138" s="80"/>
    </row>
    <row r="139" spans="1:22" s="86" customFormat="1" outlineLevel="1">
      <c r="A139" s="119" t="s">
        <v>187</v>
      </c>
      <c r="B139" s="109" t="s">
        <v>186</v>
      </c>
      <c r="C139" s="109" t="s">
        <v>185</v>
      </c>
      <c r="D139" s="122">
        <v>44197</v>
      </c>
      <c r="E139" s="122">
        <v>44561</v>
      </c>
      <c r="F139" s="122">
        <v>44197</v>
      </c>
      <c r="G139" s="122">
        <v>44561</v>
      </c>
      <c r="H139" s="53" t="s">
        <v>14</v>
      </c>
      <c r="I139" s="46">
        <f>I140+I141</f>
        <v>4127.4628499999999</v>
      </c>
      <c r="J139" s="46">
        <f>J140+J141</f>
        <v>4127.4628499999999</v>
      </c>
      <c r="K139" s="39">
        <f t="shared" si="4"/>
        <v>100</v>
      </c>
      <c r="L139" s="109" t="s">
        <v>853</v>
      </c>
      <c r="M139" s="115" t="s">
        <v>604</v>
      </c>
      <c r="N139" s="80"/>
      <c r="O139" s="80"/>
      <c r="P139" s="80"/>
      <c r="Q139" s="80"/>
      <c r="R139" s="80"/>
      <c r="S139" s="80"/>
      <c r="T139" s="80"/>
      <c r="U139" s="80"/>
      <c r="V139" s="80"/>
    </row>
    <row r="140" spans="1:22" s="86" customFormat="1" ht="25.5" customHeight="1" outlineLevel="1">
      <c r="A140" s="120"/>
      <c r="B140" s="110"/>
      <c r="C140" s="110"/>
      <c r="D140" s="123"/>
      <c r="E140" s="123"/>
      <c r="F140" s="123"/>
      <c r="G140" s="123"/>
      <c r="H140" s="75" t="s">
        <v>7</v>
      </c>
      <c r="I140" s="46">
        <v>4086.1880000000001</v>
      </c>
      <c r="J140" s="46">
        <v>4086.1880000000001</v>
      </c>
      <c r="K140" s="39">
        <f t="shared" si="4"/>
        <v>100</v>
      </c>
      <c r="L140" s="110"/>
      <c r="M140" s="116"/>
      <c r="N140" s="80"/>
      <c r="O140" s="80"/>
      <c r="P140" s="80"/>
      <c r="Q140" s="80"/>
      <c r="R140" s="80"/>
      <c r="S140" s="80"/>
      <c r="T140" s="80"/>
      <c r="U140" s="80"/>
      <c r="V140" s="80"/>
    </row>
    <row r="141" spans="1:22" s="86" customFormat="1" ht="25.5" outlineLevel="1">
      <c r="A141" s="121"/>
      <c r="B141" s="111"/>
      <c r="C141" s="111"/>
      <c r="D141" s="124"/>
      <c r="E141" s="124"/>
      <c r="F141" s="124"/>
      <c r="G141" s="124"/>
      <c r="H141" s="75" t="s">
        <v>6</v>
      </c>
      <c r="I141" s="46">
        <v>41.274850000000001</v>
      </c>
      <c r="J141" s="46">
        <v>41.274850000000001</v>
      </c>
      <c r="K141" s="39">
        <f t="shared" si="4"/>
        <v>100</v>
      </c>
      <c r="L141" s="111"/>
      <c r="M141" s="117"/>
      <c r="N141" s="80"/>
      <c r="O141" s="80"/>
      <c r="P141" s="80"/>
      <c r="Q141" s="80"/>
      <c r="R141" s="80"/>
      <c r="S141" s="80"/>
      <c r="T141" s="80"/>
      <c r="U141" s="80"/>
      <c r="V141" s="80"/>
    </row>
    <row r="142" spans="1:22" s="86" customFormat="1" outlineLevel="1">
      <c r="A142" s="119" t="s">
        <v>189</v>
      </c>
      <c r="B142" s="109" t="s">
        <v>188</v>
      </c>
      <c r="C142" s="109" t="s">
        <v>185</v>
      </c>
      <c r="D142" s="122">
        <v>44197</v>
      </c>
      <c r="E142" s="122">
        <v>44561</v>
      </c>
      <c r="F142" s="122">
        <v>44197</v>
      </c>
      <c r="G142" s="122">
        <v>44561</v>
      </c>
      <c r="H142" s="53" t="s">
        <v>14</v>
      </c>
      <c r="I142" s="46">
        <f>I143+I144</f>
        <v>5635.0731500000002</v>
      </c>
      <c r="J142" s="46">
        <f>J143+J144</f>
        <v>5635.0731500000002</v>
      </c>
      <c r="K142" s="39">
        <f t="shared" si="4"/>
        <v>100</v>
      </c>
      <c r="L142" s="109" t="s">
        <v>854</v>
      </c>
      <c r="M142" s="115" t="s">
        <v>604</v>
      </c>
      <c r="N142" s="80"/>
      <c r="O142" s="80"/>
      <c r="P142" s="80"/>
      <c r="Q142" s="80"/>
      <c r="R142" s="80"/>
      <c r="S142" s="80"/>
      <c r="T142" s="80"/>
      <c r="U142" s="80"/>
      <c r="V142" s="80"/>
    </row>
    <row r="143" spans="1:22" s="86" customFormat="1" ht="25.5" customHeight="1" outlineLevel="1">
      <c r="A143" s="120"/>
      <c r="B143" s="110"/>
      <c r="C143" s="110"/>
      <c r="D143" s="123"/>
      <c r="E143" s="123"/>
      <c r="F143" s="123"/>
      <c r="G143" s="123"/>
      <c r="H143" s="75" t="s">
        <v>7</v>
      </c>
      <c r="I143" s="46">
        <v>5578.7219999999998</v>
      </c>
      <c r="J143" s="46">
        <v>5578.7219999999998</v>
      </c>
      <c r="K143" s="39">
        <f t="shared" si="4"/>
        <v>100</v>
      </c>
      <c r="L143" s="110"/>
      <c r="M143" s="116"/>
      <c r="N143" s="80"/>
      <c r="O143" s="80"/>
      <c r="P143" s="80"/>
      <c r="Q143" s="80"/>
      <c r="R143" s="80"/>
      <c r="S143" s="80"/>
      <c r="T143" s="80"/>
      <c r="U143" s="80"/>
      <c r="V143" s="80"/>
    </row>
    <row r="144" spans="1:22" s="86" customFormat="1" ht="25.5" outlineLevel="1">
      <c r="A144" s="121"/>
      <c r="B144" s="111"/>
      <c r="C144" s="111"/>
      <c r="D144" s="124"/>
      <c r="E144" s="124"/>
      <c r="F144" s="124"/>
      <c r="G144" s="124"/>
      <c r="H144" s="75" t="s">
        <v>6</v>
      </c>
      <c r="I144" s="46">
        <v>56.351149999999997</v>
      </c>
      <c r="J144" s="46">
        <v>56.351149999999997</v>
      </c>
      <c r="K144" s="39">
        <f t="shared" si="4"/>
        <v>100</v>
      </c>
      <c r="L144" s="111"/>
      <c r="M144" s="117"/>
      <c r="N144" s="80"/>
      <c r="O144" s="80"/>
      <c r="P144" s="80"/>
      <c r="Q144" s="80"/>
      <c r="R144" s="80"/>
      <c r="S144" s="80"/>
      <c r="T144" s="80"/>
      <c r="U144" s="80"/>
      <c r="V144" s="80"/>
    </row>
    <row r="145" spans="1:22" s="86" customFormat="1" outlineLevel="1">
      <c r="A145" s="119" t="s">
        <v>190</v>
      </c>
      <c r="B145" s="109" t="s">
        <v>594</v>
      </c>
      <c r="C145" s="109" t="s">
        <v>185</v>
      </c>
      <c r="D145" s="122">
        <v>44197</v>
      </c>
      <c r="E145" s="122">
        <v>44561</v>
      </c>
      <c r="F145" s="122">
        <v>44197</v>
      </c>
      <c r="G145" s="122">
        <v>44561</v>
      </c>
      <c r="H145" s="53" t="s">
        <v>14</v>
      </c>
      <c r="I145" s="46">
        <f>I146+I147</f>
        <v>2384.10203</v>
      </c>
      <c r="J145" s="46">
        <f>J146+J147</f>
        <v>2385.50227</v>
      </c>
      <c r="K145" s="39">
        <f t="shared" si="4"/>
        <v>100.05873238571085</v>
      </c>
      <c r="L145" s="109" t="s">
        <v>855</v>
      </c>
      <c r="M145" s="115" t="s">
        <v>604</v>
      </c>
      <c r="N145" s="80"/>
      <c r="O145" s="80"/>
      <c r="P145" s="80"/>
      <c r="Q145" s="80"/>
      <c r="R145" s="80"/>
      <c r="S145" s="80"/>
      <c r="T145" s="80"/>
      <c r="U145" s="80"/>
      <c r="V145" s="80"/>
    </row>
    <row r="146" spans="1:22" s="86" customFormat="1" ht="25.5" customHeight="1" outlineLevel="1">
      <c r="A146" s="120"/>
      <c r="B146" s="110"/>
      <c r="C146" s="110"/>
      <c r="D146" s="123"/>
      <c r="E146" s="123"/>
      <c r="F146" s="123"/>
      <c r="G146" s="123"/>
      <c r="H146" s="75" t="s">
        <v>7</v>
      </c>
      <c r="I146" s="46">
        <v>2360.261</v>
      </c>
      <c r="J146" s="46">
        <v>2360.261</v>
      </c>
      <c r="K146" s="39">
        <f t="shared" si="4"/>
        <v>100</v>
      </c>
      <c r="L146" s="110"/>
      <c r="M146" s="116"/>
      <c r="N146" s="80"/>
      <c r="O146" s="80"/>
      <c r="P146" s="80"/>
      <c r="Q146" s="80"/>
      <c r="R146" s="80"/>
      <c r="S146" s="80"/>
      <c r="T146" s="80"/>
      <c r="U146" s="80"/>
      <c r="V146" s="80"/>
    </row>
    <row r="147" spans="1:22" s="86" customFormat="1" ht="25.5" outlineLevel="1">
      <c r="A147" s="121"/>
      <c r="B147" s="111"/>
      <c r="C147" s="111"/>
      <c r="D147" s="124"/>
      <c r="E147" s="124"/>
      <c r="F147" s="124"/>
      <c r="G147" s="124"/>
      <c r="H147" s="75" t="s">
        <v>6</v>
      </c>
      <c r="I147" s="46">
        <v>23.84103</v>
      </c>
      <c r="J147" s="46">
        <v>25.24127</v>
      </c>
      <c r="K147" s="39">
        <f t="shared" si="4"/>
        <v>105.87323618149047</v>
      </c>
      <c r="L147" s="111"/>
      <c r="M147" s="117"/>
      <c r="N147" s="80"/>
      <c r="O147" s="80"/>
      <c r="P147" s="80"/>
      <c r="Q147" s="80"/>
      <c r="R147" s="80"/>
      <c r="S147" s="80"/>
      <c r="T147" s="80"/>
      <c r="U147" s="80"/>
      <c r="V147" s="80"/>
    </row>
    <row r="148" spans="1:22" s="86" customFormat="1" outlineLevel="1">
      <c r="A148" s="119" t="s">
        <v>193</v>
      </c>
      <c r="B148" s="109" t="s">
        <v>191</v>
      </c>
      <c r="C148" s="109" t="s">
        <v>192</v>
      </c>
      <c r="D148" s="122">
        <v>44197</v>
      </c>
      <c r="E148" s="122">
        <v>44561</v>
      </c>
      <c r="F148" s="122">
        <v>44197</v>
      </c>
      <c r="G148" s="122">
        <v>44561</v>
      </c>
      <c r="H148" s="53" t="s">
        <v>14</v>
      </c>
      <c r="I148" s="46">
        <f>I149+I150</f>
        <v>2560.1195299999999</v>
      </c>
      <c r="J148" s="46">
        <f>J149+J150</f>
        <v>2560.1195299999999</v>
      </c>
      <c r="K148" s="39">
        <f t="shared" si="4"/>
        <v>100</v>
      </c>
      <c r="L148" s="109" t="s">
        <v>671</v>
      </c>
      <c r="M148" s="115" t="s">
        <v>604</v>
      </c>
      <c r="N148" s="80"/>
      <c r="O148" s="80"/>
      <c r="P148" s="80"/>
      <c r="Q148" s="80"/>
      <c r="R148" s="80"/>
      <c r="S148" s="80"/>
      <c r="T148" s="80"/>
      <c r="U148" s="80"/>
      <c r="V148" s="80"/>
    </row>
    <row r="149" spans="1:22" s="86" customFormat="1" ht="25.5" customHeight="1" outlineLevel="1">
      <c r="A149" s="120"/>
      <c r="B149" s="110"/>
      <c r="C149" s="110"/>
      <c r="D149" s="123"/>
      <c r="E149" s="123"/>
      <c r="F149" s="123"/>
      <c r="G149" s="123"/>
      <c r="H149" s="75" t="s">
        <v>7</v>
      </c>
      <c r="I149" s="46">
        <v>2534.518</v>
      </c>
      <c r="J149" s="46">
        <v>2534.518</v>
      </c>
      <c r="K149" s="39">
        <f t="shared" si="4"/>
        <v>100</v>
      </c>
      <c r="L149" s="110"/>
      <c r="M149" s="116"/>
      <c r="N149" s="80"/>
      <c r="O149" s="80"/>
      <c r="P149" s="80"/>
      <c r="Q149" s="80"/>
      <c r="R149" s="80"/>
      <c r="S149" s="80"/>
      <c r="T149" s="80"/>
      <c r="U149" s="80"/>
      <c r="V149" s="80"/>
    </row>
    <row r="150" spans="1:22" s="86" customFormat="1" ht="25.5" outlineLevel="1">
      <c r="A150" s="121"/>
      <c r="B150" s="111"/>
      <c r="C150" s="111"/>
      <c r="D150" s="124"/>
      <c r="E150" s="124"/>
      <c r="F150" s="124"/>
      <c r="G150" s="124"/>
      <c r="H150" s="75" t="s">
        <v>6</v>
      </c>
      <c r="I150" s="46">
        <v>25.60153</v>
      </c>
      <c r="J150" s="46">
        <v>25.60153</v>
      </c>
      <c r="K150" s="39">
        <f t="shared" si="4"/>
        <v>100</v>
      </c>
      <c r="L150" s="111"/>
      <c r="M150" s="117"/>
      <c r="N150" s="80"/>
      <c r="O150" s="80"/>
      <c r="P150" s="80"/>
      <c r="Q150" s="80"/>
      <c r="R150" s="80"/>
      <c r="S150" s="80"/>
      <c r="T150" s="80"/>
      <c r="U150" s="80"/>
      <c r="V150" s="80"/>
    </row>
    <row r="151" spans="1:22" s="86" customFormat="1" outlineLevel="1">
      <c r="A151" s="119" t="s">
        <v>195</v>
      </c>
      <c r="B151" s="109" t="s">
        <v>194</v>
      </c>
      <c r="C151" s="109" t="s">
        <v>192</v>
      </c>
      <c r="D151" s="122">
        <v>44197</v>
      </c>
      <c r="E151" s="122">
        <v>44561</v>
      </c>
      <c r="F151" s="122">
        <v>44197</v>
      </c>
      <c r="G151" s="122">
        <v>44561</v>
      </c>
      <c r="H151" s="53" t="s">
        <v>14</v>
      </c>
      <c r="I151" s="46">
        <f>I152+I153</f>
        <v>539.81114000000002</v>
      </c>
      <c r="J151" s="46">
        <f>J152+J153</f>
        <v>539.81114000000002</v>
      </c>
      <c r="K151" s="39">
        <f t="shared" si="4"/>
        <v>100</v>
      </c>
      <c r="L151" s="109" t="s">
        <v>856</v>
      </c>
      <c r="M151" s="115" t="s">
        <v>604</v>
      </c>
      <c r="N151" s="80"/>
      <c r="O151" s="80"/>
      <c r="P151" s="80"/>
      <c r="Q151" s="80"/>
      <c r="R151" s="80"/>
      <c r="S151" s="80"/>
      <c r="T151" s="80"/>
      <c r="U151" s="80"/>
      <c r="V151" s="80"/>
    </row>
    <row r="152" spans="1:22" s="86" customFormat="1" ht="25.5" customHeight="1" outlineLevel="1">
      <c r="A152" s="120"/>
      <c r="B152" s="110"/>
      <c r="C152" s="110"/>
      <c r="D152" s="123"/>
      <c r="E152" s="123"/>
      <c r="F152" s="123"/>
      <c r="G152" s="123"/>
      <c r="H152" s="75" t="s">
        <v>7</v>
      </c>
      <c r="I152" s="46">
        <v>534.41300000000001</v>
      </c>
      <c r="J152" s="46">
        <v>534.41300000000001</v>
      </c>
      <c r="K152" s="39">
        <f t="shared" si="4"/>
        <v>100</v>
      </c>
      <c r="L152" s="110"/>
      <c r="M152" s="116"/>
      <c r="N152" s="80"/>
      <c r="O152" s="80"/>
      <c r="P152" s="80"/>
      <c r="Q152" s="80"/>
      <c r="R152" s="80"/>
      <c r="S152" s="80"/>
      <c r="T152" s="80"/>
      <c r="U152" s="80"/>
      <c r="V152" s="80"/>
    </row>
    <row r="153" spans="1:22" s="86" customFormat="1" ht="25.5" outlineLevel="1">
      <c r="A153" s="121"/>
      <c r="B153" s="111"/>
      <c r="C153" s="111"/>
      <c r="D153" s="124"/>
      <c r="E153" s="124"/>
      <c r="F153" s="124"/>
      <c r="G153" s="124"/>
      <c r="H153" s="75" t="s">
        <v>6</v>
      </c>
      <c r="I153" s="46">
        <v>5.3981399999999997</v>
      </c>
      <c r="J153" s="46">
        <v>5.3981399999999997</v>
      </c>
      <c r="K153" s="39">
        <f t="shared" si="4"/>
        <v>100</v>
      </c>
      <c r="L153" s="111"/>
      <c r="M153" s="117"/>
      <c r="N153" s="80"/>
      <c r="O153" s="80"/>
      <c r="P153" s="80"/>
      <c r="Q153" s="80"/>
      <c r="R153" s="80"/>
      <c r="S153" s="80"/>
      <c r="T153" s="80"/>
      <c r="U153" s="80"/>
      <c r="V153" s="80"/>
    </row>
    <row r="154" spans="1:22" s="86" customFormat="1" outlineLevel="1">
      <c r="A154" s="119" t="s">
        <v>197</v>
      </c>
      <c r="B154" s="109" t="s">
        <v>196</v>
      </c>
      <c r="C154" s="109" t="s">
        <v>192</v>
      </c>
      <c r="D154" s="122">
        <v>44197</v>
      </c>
      <c r="E154" s="122">
        <v>44561</v>
      </c>
      <c r="F154" s="122">
        <v>44197</v>
      </c>
      <c r="G154" s="122">
        <v>44561</v>
      </c>
      <c r="H154" s="53" t="s">
        <v>14</v>
      </c>
      <c r="I154" s="46">
        <v>6833.17</v>
      </c>
      <c r="J154" s="46">
        <v>6833.17</v>
      </c>
      <c r="K154" s="39">
        <f t="shared" si="4"/>
        <v>100</v>
      </c>
      <c r="L154" s="109" t="s">
        <v>857</v>
      </c>
      <c r="M154" s="115" t="s">
        <v>604</v>
      </c>
      <c r="N154" s="80"/>
      <c r="O154" s="80"/>
      <c r="P154" s="80"/>
      <c r="Q154" s="80"/>
      <c r="R154" s="80"/>
      <c r="S154" s="80"/>
      <c r="T154" s="80"/>
      <c r="U154" s="80"/>
      <c r="V154" s="80"/>
    </row>
    <row r="155" spans="1:22" s="86" customFormat="1" ht="25.5" customHeight="1" outlineLevel="1">
      <c r="A155" s="120"/>
      <c r="B155" s="110"/>
      <c r="C155" s="110"/>
      <c r="D155" s="123"/>
      <c r="E155" s="123"/>
      <c r="F155" s="123"/>
      <c r="G155" s="123"/>
      <c r="H155" s="75" t="s">
        <v>7</v>
      </c>
      <c r="I155" s="46">
        <v>6764.8440000000001</v>
      </c>
      <c r="J155" s="46">
        <v>6764.8440000000001</v>
      </c>
      <c r="K155" s="39">
        <f t="shared" si="4"/>
        <v>100</v>
      </c>
      <c r="L155" s="110"/>
      <c r="M155" s="116"/>
      <c r="N155" s="80"/>
      <c r="O155" s="80"/>
      <c r="P155" s="80"/>
      <c r="Q155" s="80"/>
      <c r="R155" s="80"/>
      <c r="S155" s="80"/>
      <c r="T155" s="80"/>
      <c r="U155" s="80"/>
      <c r="V155" s="80"/>
    </row>
    <row r="156" spans="1:22" s="86" customFormat="1" ht="25.5" outlineLevel="1">
      <c r="A156" s="121"/>
      <c r="B156" s="111"/>
      <c r="C156" s="111"/>
      <c r="D156" s="124"/>
      <c r="E156" s="124"/>
      <c r="F156" s="124"/>
      <c r="G156" s="124"/>
      <c r="H156" s="75" t="s">
        <v>6</v>
      </c>
      <c r="I156" s="46">
        <v>68.331999999999994</v>
      </c>
      <c r="J156" s="46">
        <v>68.331999999999994</v>
      </c>
      <c r="K156" s="39">
        <f t="shared" si="4"/>
        <v>100</v>
      </c>
      <c r="L156" s="111"/>
      <c r="M156" s="117"/>
      <c r="N156" s="80"/>
      <c r="O156" s="80"/>
      <c r="P156" s="80"/>
      <c r="Q156" s="80"/>
      <c r="R156" s="80"/>
      <c r="S156" s="80"/>
      <c r="T156" s="80"/>
      <c r="U156" s="80"/>
      <c r="V156" s="80"/>
    </row>
    <row r="157" spans="1:22" s="86" customFormat="1" outlineLevel="1">
      <c r="A157" s="119" t="s">
        <v>199</v>
      </c>
      <c r="B157" s="109" t="s">
        <v>198</v>
      </c>
      <c r="C157" s="109" t="s">
        <v>192</v>
      </c>
      <c r="D157" s="122">
        <v>44197</v>
      </c>
      <c r="E157" s="122">
        <v>44561</v>
      </c>
      <c r="F157" s="122">
        <v>44197</v>
      </c>
      <c r="G157" s="122">
        <v>44561</v>
      </c>
      <c r="H157" s="53" t="s">
        <v>14</v>
      </c>
      <c r="I157" s="46">
        <v>3031.55</v>
      </c>
      <c r="J157" s="46">
        <v>3031.55</v>
      </c>
      <c r="K157" s="39">
        <f t="shared" si="4"/>
        <v>100</v>
      </c>
      <c r="L157" s="109" t="s">
        <v>858</v>
      </c>
      <c r="M157" s="115" t="s">
        <v>604</v>
      </c>
      <c r="N157" s="80"/>
      <c r="O157" s="80"/>
      <c r="P157" s="80"/>
      <c r="Q157" s="80"/>
      <c r="R157" s="80"/>
      <c r="S157" s="80"/>
      <c r="T157" s="80"/>
      <c r="U157" s="80"/>
      <c r="V157" s="80"/>
    </row>
    <row r="158" spans="1:22" s="86" customFormat="1" ht="25.5" customHeight="1" outlineLevel="1">
      <c r="A158" s="120"/>
      <c r="B158" s="110"/>
      <c r="C158" s="110"/>
      <c r="D158" s="123"/>
      <c r="E158" s="123"/>
      <c r="F158" s="123"/>
      <c r="G158" s="123"/>
      <c r="H158" s="75" t="s">
        <v>7</v>
      </c>
      <c r="I158" s="46">
        <v>3001.2249999999999</v>
      </c>
      <c r="J158" s="46">
        <v>3001.2249999999999</v>
      </c>
      <c r="K158" s="39">
        <f t="shared" si="4"/>
        <v>100</v>
      </c>
      <c r="L158" s="110"/>
      <c r="M158" s="116"/>
      <c r="N158" s="80"/>
      <c r="O158" s="80"/>
      <c r="P158" s="80"/>
      <c r="Q158" s="80"/>
      <c r="R158" s="80"/>
      <c r="S158" s="80"/>
      <c r="T158" s="80"/>
      <c r="U158" s="80"/>
      <c r="V158" s="80"/>
    </row>
    <row r="159" spans="1:22" s="86" customFormat="1" ht="25.5" outlineLevel="1">
      <c r="A159" s="121"/>
      <c r="B159" s="111"/>
      <c r="C159" s="111"/>
      <c r="D159" s="124"/>
      <c r="E159" s="124"/>
      <c r="F159" s="124"/>
      <c r="G159" s="124"/>
      <c r="H159" s="75" t="s">
        <v>6</v>
      </c>
      <c r="I159" s="46">
        <v>30.315719999999999</v>
      </c>
      <c r="J159" s="46">
        <v>30.315719999999999</v>
      </c>
      <c r="K159" s="39">
        <f t="shared" si="4"/>
        <v>100</v>
      </c>
      <c r="L159" s="111"/>
      <c r="M159" s="117"/>
      <c r="N159" s="80"/>
      <c r="O159" s="80"/>
      <c r="P159" s="80"/>
      <c r="Q159" s="80"/>
      <c r="R159" s="80"/>
      <c r="S159" s="80"/>
      <c r="T159" s="80"/>
      <c r="U159" s="80"/>
      <c r="V159" s="80"/>
    </row>
    <row r="160" spans="1:22" s="86" customFormat="1" outlineLevel="1">
      <c r="A160" s="119" t="s">
        <v>202</v>
      </c>
      <c r="B160" s="109" t="s">
        <v>200</v>
      </c>
      <c r="C160" s="109" t="s">
        <v>201</v>
      </c>
      <c r="D160" s="122">
        <v>44197</v>
      </c>
      <c r="E160" s="122">
        <v>44561</v>
      </c>
      <c r="F160" s="122">
        <v>44197</v>
      </c>
      <c r="G160" s="122">
        <v>44561</v>
      </c>
      <c r="H160" s="53" t="s">
        <v>14</v>
      </c>
      <c r="I160" s="46">
        <f>I161+I162</f>
        <v>3446.27378</v>
      </c>
      <c r="J160" s="46">
        <f>J161+J162</f>
        <v>3446.27378</v>
      </c>
      <c r="K160" s="39">
        <f t="shared" si="4"/>
        <v>100</v>
      </c>
      <c r="L160" s="109" t="s">
        <v>859</v>
      </c>
      <c r="M160" s="115" t="s">
        <v>604</v>
      </c>
      <c r="N160" s="80"/>
      <c r="O160" s="80"/>
      <c r="P160" s="80"/>
      <c r="Q160" s="80"/>
      <c r="R160" s="80"/>
      <c r="S160" s="80"/>
      <c r="T160" s="80"/>
      <c r="U160" s="80"/>
      <c r="V160" s="80"/>
    </row>
    <row r="161" spans="1:22" s="86" customFormat="1" ht="25.5" customHeight="1" outlineLevel="1">
      <c r="A161" s="120"/>
      <c r="B161" s="110"/>
      <c r="C161" s="110"/>
      <c r="D161" s="123"/>
      <c r="E161" s="123"/>
      <c r="F161" s="123"/>
      <c r="G161" s="123"/>
      <c r="H161" s="75" t="s">
        <v>7</v>
      </c>
      <c r="I161" s="46">
        <v>3411.8110000000001</v>
      </c>
      <c r="J161" s="46">
        <v>3411.8110000000001</v>
      </c>
      <c r="K161" s="39">
        <f t="shared" si="4"/>
        <v>100</v>
      </c>
      <c r="L161" s="110"/>
      <c r="M161" s="116"/>
      <c r="N161" s="80"/>
      <c r="O161" s="80"/>
      <c r="P161" s="80"/>
      <c r="Q161" s="80"/>
      <c r="R161" s="80"/>
      <c r="S161" s="80"/>
      <c r="T161" s="80"/>
      <c r="U161" s="80"/>
      <c r="V161" s="80"/>
    </row>
    <row r="162" spans="1:22" s="86" customFormat="1" ht="25.5" outlineLevel="1">
      <c r="A162" s="121"/>
      <c r="B162" s="111"/>
      <c r="C162" s="111"/>
      <c r="D162" s="124"/>
      <c r="E162" s="124"/>
      <c r="F162" s="124"/>
      <c r="G162" s="124"/>
      <c r="H162" s="75" t="s">
        <v>6</v>
      </c>
      <c r="I162" s="46">
        <v>34.462780000000002</v>
      </c>
      <c r="J162" s="46">
        <v>34.462780000000002</v>
      </c>
      <c r="K162" s="39">
        <f t="shared" si="4"/>
        <v>100</v>
      </c>
      <c r="L162" s="111"/>
      <c r="M162" s="117"/>
      <c r="N162" s="80"/>
      <c r="O162" s="80"/>
      <c r="P162" s="80"/>
      <c r="Q162" s="80"/>
      <c r="R162" s="80"/>
      <c r="S162" s="80"/>
      <c r="T162" s="80"/>
      <c r="U162" s="80"/>
      <c r="V162" s="80"/>
    </row>
    <row r="163" spans="1:22" s="86" customFormat="1" outlineLevel="1">
      <c r="A163" s="119" t="s">
        <v>204</v>
      </c>
      <c r="B163" s="109" t="s">
        <v>203</v>
      </c>
      <c r="C163" s="109" t="s">
        <v>201</v>
      </c>
      <c r="D163" s="122">
        <v>44197</v>
      </c>
      <c r="E163" s="122">
        <v>44561</v>
      </c>
      <c r="F163" s="122">
        <v>44197</v>
      </c>
      <c r="G163" s="122">
        <v>44561</v>
      </c>
      <c r="H163" s="53" t="s">
        <v>14</v>
      </c>
      <c r="I163" s="46">
        <f>I164+I165</f>
        <v>2622.5652399999999</v>
      </c>
      <c r="J163" s="46">
        <f>J164+J165</f>
        <v>2622.5652399999999</v>
      </c>
      <c r="K163" s="39">
        <f t="shared" si="4"/>
        <v>100</v>
      </c>
      <c r="L163" s="109" t="s">
        <v>860</v>
      </c>
      <c r="M163" s="115" t="s">
        <v>604</v>
      </c>
      <c r="N163" s="80"/>
      <c r="O163" s="80"/>
      <c r="P163" s="80"/>
      <c r="Q163" s="80"/>
      <c r="R163" s="80"/>
      <c r="S163" s="80"/>
      <c r="T163" s="80"/>
      <c r="U163" s="80"/>
      <c r="V163" s="80"/>
    </row>
    <row r="164" spans="1:22" s="86" customFormat="1" ht="25.5" customHeight="1" outlineLevel="1">
      <c r="A164" s="120"/>
      <c r="B164" s="110"/>
      <c r="C164" s="110"/>
      <c r="D164" s="123"/>
      <c r="E164" s="123"/>
      <c r="F164" s="123"/>
      <c r="G164" s="123"/>
      <c r="H164" s="75" t="s">
        <v>7</v>
      </c>
      <c r="I164" s="46">
        <v>2596.3389999999999</v>
      </c>
      <c r="J164" s="46">
        <v>2596.3389999999999</v>
      </c>
      <c r="K164" s="39">
        <f t="shared" si="4"/>
        <v>100</v>
      </c>
      <c r="L164" s="110"/>
      <c r="M164" s="116"/>
      <c r="N164" s="80"/>
      <c r="O164" s="80"/>
      <c r="P164" s="80"/>
      <c r="Q164" s="80"/>
      <c r="R164" s="80"/>
      <c r="S164" s="80"/>
      <c r="T164" s="80"/>
      <c r="U164" s="80"/>
      <c r="V164" s="80"/>
    </row>
    <row r="165" spans="1:22" s="86" customFormat="1" ht="25.5" outlineLevel="1">
      <c r="A165" s="121"/>
      <c r="B165" s="111"/>
      <c r="C165" s="111"/>
      <c r="D165" s="124"/>
      <c r="E165" s="124"/>
      <c r="F165" s="124"/>
      <c r="G165" s="124"/>
      <c r="H165" s="75" t="s">
        <v>6</v>
      </c>
      <c r="I165" s="46">
        <v>26.226240000000001</v>
      </c>
      <c r="J165" s="46">
        <v>26.226240000000001</v>
      </c>
      <c r="K165" s="39">
        <f t="shared" si="4"/>
        <v>100</v>
      </c>
      <c r="L165" s="111"/>
      <c r="M165" s="117"/>
      <c r="N165" s="80"/>
      <c r="O165" s="80"/>
      <c r="P165" s="80"/>
      <c r="Q165" s="80"/>
      <c r="R165" s="80"/>
      <c r="S165" s="80"/>
      <c r="T165" s="80"/>
      <c r="U165" s="80"/>
      <c r="V165" s="80"/>
    </row>
    <row r="166" spans="1:22" s="86" customFormat="1" outlineLevel="1">
      <c r="A166" s="119" t="s">
        <v>206</v>
      </c>
      <c r="B166" s="109" t="s">
        <v>205</v>
      </c>
      <c r="C166" s="109" t="s">
        <v>201</v>
      </c>
      <c r="D166" s="122">
        <v>44197</v>
      </c>
      <c r="E166" s="122">
        <v>44561</v>
      </c>
      <c r="F166" s="122">
        <v>44197</v>
      </c>
      <c r="G166" s="122">
        <v>44561</v>
      </c>
      <c r="H166" s="53" t="s">
        <v>14</v>
      </c>
      <c r="I166" s="46">
        <v>1229.28</v>
      </c>
      <c r="J166" s="46">
        <v>1229.28</v>
      </c>
      <c r="K166" s="39">
        <f t="shared" si="4"/>
        <v>100</v>
      </c>
      <c r="L166" s="109" t="s">
        <v>861</v>
      </c>
      <c r="M166" s="115" t="s">
        <v>604</v>
      </c>
      <c r="N166" s="80"/>
      <c r="O166" s="80"/>
      <c r="P166" s="80"/>
      <c r="Q166" s="80"/>
      <c r="R166" s="80"/>
      <c r="S166" s="80"/>
      <c r="T166" s="80"/>
      <c r="U166" s="80"/>
      <c r="V166" s="80"/>
    </row>
    <row r="167" spans="1:22" s="86" customFormat="1" ht="25.5" customHeight="1" outlineLevel="1">
      <c r="A167" s="120"/>
      <c r="B167" s="110"/>
      <c r="C167" s="110"/>
      <c r="D167" s="123"/>
      <c r="E167" s="123"/>
      <c r="F167" s="123"/>
      <c r="G167" s="123"/>
      <c r="H167" s="75" t="s">
        <v>7</v>
      </c>
      <c r="I167" s="46">
        <v>1216.9929999999999</v>
      </c>
      <c r="J167" s="46">
        <v>1216.9929999999999</v>
      </c>
      <c r="K167" s="39">
        <f t="shared" si="4"/>
        <v>100</v>
      </c>
      <c r="L167" s="110"/>
      <c r="M167" s="116"/>
      <c r="N167" s="80"/>
      <c r="O167" s="80"/>
      <c r="P167" s="80"/>
      <c r="Q167" s="80"/>
      <c r="R167" s="80"/>
      <c r="S167" s="80"/>
      <c r="T167" s="80"/>
      <c r="U167" s="80"/>
      <c r="V167" s="80"/>
    </row>
    <row r="168" spans="1:22" s="86" customFormat="1" ht="25.5" outlineLevel="1">
      <c r="A168" s="121"/>
      <c r="B168" s="111"/>
      <c r="C168" s="111"/>
      <c r="D168" s="124"/>
      <c r="E168" s="124"/>
      <c r="F168" s="124"/>
      <c r="G168" s="124"/>
      <c r="H168" s="75" t="s">
        <v>6</v>
      </c>
      <c r="I168" s="46">
        <v>12.29354</v>
      </c>
      <c r="J168" s="46">
        <v>12.29354</v>
      </c>
      <c r="K168" s="39">
        <f t="shared" si="4"/>
        <v>100</v>
      </c>
      <c r="L168" s="111"/>
      <c r="M168" s="117"/>
      <c r="N168" s="80"/>
      <c r="O168" s="80"/>
      <c r="P168" s="80"/>
      <c r="Q168" s="80"/>
      <c r="R168" s="80"/>
      <c r="S168" s="80"/>
      <c r="T168" s="80"/>
      <c r="U168" s="80"/>
      <c r="V168" s="80"/>
    </row>
    <row r="169" spans="1:22" s="86" customFormat="1" outlineLevel="1">
      <c r="A169" s="119" t="s">
        <v>208</v>
      </c>
      <c r="B169" s="109" t="s">
        <v>207</v>
      </c>
      <c r="C169" s="109" t="s">
        <v>201</v>
      </c>
      <c r="D169" s="122">
        <v>44197</v>
      </c>
      <c r="E169" s="122">
        <v>44561</v>
      </c>
      <c r="F169" s="122">
        <v>44197</v>
      </c>
      <c r="G169" s="122">
        <v>44561</v>
      </c>
      <c r="H169" s="53" t="s">
        <v>14</v>
      </c>
      <c r="I169" s="46">
        <v>3625.65</v>
      </c>
      <c r="J169" s="46">
        <v>3625.65</v>
      </c>
      <c r="K169" s="39">
        <f t="shared" si="4"/>
        <v>100</v>
      </c>
      <c r="L169" s="109" t="s">
        <v>862</v>
      </c>
      <c r="M169" s="115" t="s">
        <v>604</v>
      </c>
      <c r="N169" s="80"/>
      <c r="O169" s="80"/>
      <c r="P169" s="80"/>
      <c r="Q169" s="80"/>
      <c r="R169" s="80"/>
      <c r="S169" s="80"/>
      <c r="T169" s="80"/>
      <c r="U169" s="80"/>
      <c r="V169" s="80"/>
    </row>
    <row r="170" spans="1:22" s="86" customFormat="1" ht="25.5" customHeight="1" outlineLevel="1">
      <c r="A170" s="120"/>
      <c r="B170" s="110"/>
      <c r="C170" s="110"/>
      <c r="D170" s="123"/>
      <c r="E170" s="123"/>
      <c r="F170" s="123"/>
      <c r="G170" s="123"/>
      <c r="H170" s="75" t="s">
        <v>7</v>
      </c>
      <c r="I170" s="46">
        <v>3589.3879999999999</v>
      </c>
      <c r="J170" s="46">
        <v>3589.3879999999999</v>
      </c>
      <c r="K170" s="39">
        <f t="shared" si="4"/>
        <v>100</v>
      </c>
      <c r="L170" s="110"/>
      <c r="M170" s="116"/>
      <c r="N170" s="80"/>
      <c r="O170" s="80"/>
      <c r="P170" s="80"/>
      <c r="Q170" s="80"/>
      <c r="R170" s="80"/>
      <c r="S170" s="80"/>
      <c r="T170" s="80"/>
      <c r="U170" s="80"/>
      <c r="V170" s="80"/>
    </row>
    <row r="171" spans="1:22" s="86" customFormat="1" ht="25.5" outlineLevel="1">
      <c r="A171" s="121"/>
      <c r="B171" s="111"/>
      <c r="C171" s="111"/>
      <c r="D171" s="124"/>
      <c r="E171" s="124"/>
      <c r="F171" s="124"/>
      <c r="G171" s="124"/>
      <c r="H171" s="75" t="s">
        <v>6</v>
      </c>
      <c r="I171" s="46">
        <v>36.256570000000004</v>
      </c>
      <c r="J171" s="46">
        <v>36.256570000000004</v>
      </c>
      <c r="K171" s="39">
        <f t="shared" si="4"/>
        <v>100</v>
      </c>
      <c r="L171" s="111"/>
      <c r="M171" s="117"/>
      <c r="N171" s="80"/>
      <c r="O171" s="80"/>
      <c r="P171" s="80"/>
      <c r="Q171" s="80"/>
      <c r="R171" s="80"/>
      <c r="S171" s="80"/>
      <c r="T171" s="80"/>
      <c r="U171" s="80"/>
      <c r="V171" s="80"/>
    </row>
    <row r="172" spans="1:22" s="86" customFormat="1" outlineLevel="1">
      <c r="A172" s="119" t="s">
        <v>211</v>
      </c>
      <c r="B172" s="109" t="s">
        <v>598</v>
      </c>
      <c r="C172" s="109" t="s">
        <v>201</v>
      </c>
      <c r="D172" s="122">
        <v>44197</v>
      </c>
      <c r="E172" s="122">
        <v>44561</v>
      </c>
      <c r="F172" s="122">
        <v>44197</v>
      </c>
      <c r="G172" s="122">
        <v>44561</v>
      </c>
      <c r="H172" s="53" t="s">
        <v>14</v>
      </c>
      <c r="I172" s="46">
        <f>I173+I174</f>
        <v>2157.26323</v>
      </c>
      <c r="J172" s="46">
        <f>J173+J174</f>
        <v>2147.9746</v>
      </c>
      <c r="K172" s="39">
        <f t="shared" si="4"/>
        <v>99.569425285202669</v>
      </c>
      <c r="L172" s="109" t="s">
        <v>863</v>
      </c>
      <c r="M172" s="115" t="s">
        <v>604</v>
      </c>
      <c r="N172" s="80"/>
      <c r="O172" s="80"/>
      <c r="P172" s="80"/>
      <c r="Q172" s="80"/>
      <c r="R172" s="80"/>
      <c r="S172" s="80"/>
      <c r="T172" s="80"/>
      <c r="U172" s="80"/>
      <c r="V172" s="80"/>
    </row>
    <row r="173" spans="1:22" s="86" customFormat="1" ht="25.5" customHeight="1" outlineLevel="1">
      <c r="A173" s="120"/>
      <c r="B173" s="110"/>
      <c r="C173" s="110"/>
      <c r="D173" s="123"/>
      <c r="E173" s="123"/>
      <c r="F173" s="123"/>
      <c r="G173" s="123"/>
      <c r="H173" s="75" t="s">
        <v>7</v>
      </c>
      <c r="I173" s="46">
        <v>2135.4690000000001</v>
      </c>
      <c r="J173" s="46">
        <v>2126.4940000000001</v>
      </c>
      <c r="K173" s="39">
        <f t="shared" si="4"/>
        <v>99.579717617066805</v>
      </c>
      <c r="L173" s="110"/>
      <c r="M173" s="116"/>
      <c r="N173" s="80"/>
      <c r="O173" s="80"/>
      <c r="P173" s="80"/>
      <c r="Q173" s="80"/>
      <c r="R173" s="80"/>
      <c r="S173" s="80"/>
      <c r="T173" s="80"/>
      <c r="U173" s="80"/>
      <c r="V173" s="80"/>
    </row>
    <row r="174" spans="1:22" s="86" customFormat="1" ht="25.5" outlineLevel="1">
      <c r="A174" s="121"/>
      <c r="B174" s="111"/>
      <c r="C174" s="111"/>
      <c r="D174" s="124"/>
      <c r="E174" s="124"/>
      <c r="F174" s="124"/>
      <c r="G174" s="124"/>
      <c r="H174" s="75" t="s">
        <v>6</v>
      </c>
      <c r="I174" s="46">
        <v>21.794229999999999</v>
      </c>
      <c r="J174" s="46">
        <v>21.480599999999999</v>
      </c>
      <c r="K174" s="39">
        <f t="shared" si="4"/>
        <v>98.560949388897896</v>
      </c>
      <c r="L174" s="111"/>
      <c r="M174" s="117"/>
      <c r="N174" s="80"/>
      <c r="O174" s="80"/>
      <c r="P174" s="80"/>
      <c r="Q174" s="80"/>
      <c r="R174" s="80"/>
      <c r="S174" s="80"/>
      <c r="T174" s="80"/>
      <c r="U174" s="80"/>
      <c r="V174" s="80"/>
    </row>
    <row r="175" spans="1:22" s="86" customFormat="1" outlineLevel="1">
      <c r="A175" s="119" t="s">
        <v>213</v>
      </c>
      <c r="B175" s="109" t="s">
        <v>209</v>
      </c>
      <c r="C175" s="109" t="s">
        <v>210</v>
      </c>
      <c r="D175" s="122">
        <v>44197</v>
      </c>
      <c r="E175" s="122">
        <v>44561</v>
      </c>
      <c r="F175" s="122">
        <v>44197</v>
      </c>
      <c r="G175" s="122">
        <v>44561</v>
      </c>
      <c r="H175" s="53" t="s">
        <v>14</v>
      </c>
      <c r="I175" s="46">
        <f>I176+I177</f>
        <v>1741.0306699999999</v>
      </c>
      <c r="J175" s="46">
        <f>J176+J177</f>
        <v>1741.0306699999999</v>
      </c>
      <c r="K175" s="39">
        <f t="shared" si="4"/>
        <v>100</v>
      </c>
      <c r="L175" s="109" t="s">
        <v>864</v>
      </c>
      <c r="M175" s="115" t="s">
        <v>604</v>
      </c>
      <c r="N175" s="80"/>
      <c r="O175" s="80"/>
      <c r="P175" s="80"/>
      <c r="Q175" s="80"/>
      <c r="R175" s="80"/>
      <c r="S175" s="80"/>
      <c r="T175" s="80"/>
      <c r="U175" s="80"/>
      <c r="V175" s="80"/>
    </row>
    <row r="176" spans="1:22" s="86" customFormat="1" ht="25.5" customHeight="1" outlineLevel="1">
      <c r="A176" s="120"/>
      <c r="B176" s="110"/>
      <c r="C176" s="110"/>
      <c r="D176" s="123"/>
      <c r="E176" s="123"/>
      <c r="F176" s="123"/>
      <c r="G176" s="123"/>
      <c r="H176" s="75" t="s">
        <v>7</v>
      </c>
      <c r="I176" s="46">
        <v>1723.62</v>
      </c>
      <c r="J176" s="46">
        <v>1723.62</v>
      </c>
      <c r="K176" s="39">
        <f t="shared" si="4"/>
        <v>100</v>
      </c>
      <c r="L176" s="110"/>
      <c r="M176" s="116"/>
      <c r="N176" s="80"/>
      <c r="O176" s="80"/>
      <c r="P176" s="80"/>
      <c r="Q176" s="80"/>
      <c r="R176" s="80"/>
      <c r="S176" s="80"/>
      <c r="T176" s="80"/>
      <c r="U176" s="80"/>
      <c r="V176" s="80"/>
    </row>
    <row r="177" spans="1:22" s="86" customFormat="1" ht="25.5" outlineLevel="1">
      <c r="A177" s="121"/>
      <c r="B177" s="111"/>
      <c r="C177" s="111"/>
      <c r="D177" s="124"/>
      <c r="E177" s="124"/>
      <c r="F177" s="124"/>
      <c r="G177" s="124"/>
      <c r="H177" s="75" t="s">
        <v>6</v>
      </c>
      <c r="I177" s="46">
        <v>17.41067</v>
      </c>
      <c r="J177" s="46">
        <v>17.41067</v>
      </c>
      <c r="K177" s="39">
        <f t="shared" si="4"/>
        <v>100</v>
      </c>
      <c r="L177" s="111"/>
      <c r="M177" s="117"/>
      <c r="N177" s="80"/>
      <c r="O177" s="80"/>
      <c r="P177" s="80"/>
      <c r="Q177" s="80"/>
      <c r="R177" s="80"/>
      <c r="S177" s="80"/>
      <c r="T177" s="80"/>
      <c r="U177" s="80"/>
      <c r="V177" s="80"/>
    </row>
    <row r="178" spans="1:22" s="86" customFormat="1" outlineLevel="1">
      <c r="A178" s="119" t="s">
        <v>215</v>
      </c>
      <c r="B178" s="109" t="s">
        <v>212</v>
      </c>
      <c r="C178" s="109" t="s">
        <v>210</v>
      </c>
      <c r="D178" s="122">
        <v>44197</v>
      </c>
      <c r="E178" s="122">
        <v>44561</v>
      </c>
      <c r="F178" s="122">
        <v>44197</v>
      </c>
      <c r="G178" s="122">
        <v>44561</v>
      </c>
      <c r="H178" s="53" t="s">
        <v>14</v>
      </c>
      <c r="I178" s="46">
        <f>I179+I180</f>
        <v>901.53610000000003</v>
      </c>
      <c r="J178" s="46">
        <f>J179+J180</f>
        <v>901.53610000000003</v>
      </c>
      <c r="K178" s="39">
        <f t="shared" si="4"/>
        <v>100</v>
      </c>
      <c r="L178" s="109" t="s">
        <v>865</v>
      </c>
      <c r="M178" s="115" t="s">
        <v>604</v>
      </c>
      <c r="N178" s="80"/>
      <c r="O178" s="80"/>
      <c r="P178" s="80"/>
      <c r="Q178" s="80"/>
      <c r="R178" s="80"/>
      <c r="S178" s="80"/>
      <c r="T178" s="80"/>
      <c r="U178" s="80"/>
      <c r="V178" s="80"/>
    </row>
    <row r="179" spans="1:22" s="86" customFormat="1" ht="25.5" customHeight="1" outlineLevel="1">
      <c r="A179" s="120"/>
      <c r="B179" s="110"/>
      <c r="C179" s="110"/>
      <c r="D179" s="123"/>
      <c r="E179" s="123"/>
      <c r="F179" s="123"/>
      <c r="G179" s="123"/>
      <c r="H179" s="75" t="s">
        <v>7</v>
      </c>
      <c r="I179" s="46">
        <v>892.52</v>
      </c>
      <c r="J179" s="46">
        <v>892.52</v>
      </c>
      <c r="K179" s="39">
        <f t="shared" si="4"/>
        <v>100</v>
      </c>
      <c r="L179" s="110"/>
      <c r="M179" s="116"/>
      <c r="N179" s="80"/>
      <c r="O179" s="80"/>
      <c r="P179" s="80"/>
      <c r="Q179" s="80"/>
      <c r="R179" s="80"/>
      <c r="S179" s="80"/>
      <c r="T179" s="80"/>
      <c r="U179" s="80"/>
      <c r="V179" s="80"/>
    </row>
    <row r="180" spans="1:22" s="86" customFormat="1" ht="25.5" outlineLevel="1">
      <c r="A180" s="121"/>
      <c r="B180" s="111"/>
      <c r="C180" s="111"/>
      <c r="D180" s="124"/>
      <c r="E180" s="124"/>
      <c r="F180" s="124"/>
      <c r="G180" s="124"/>
      <c r="H180" s="75" t="s">
        <v>6</v>
      </c>
      <c r="I180" s="46">
        <v>9.0160999999999998</v>
      </c>
      <c r="J180" s="46">
        <v>9.0160999999999998</v>
      </c>
      <c r="K180" s="39">
        <f t="shared" si="4"/>
        <v>100</v>
      </c>
      <c r="L180" s="111"/>
      <c r="M180" s="117"/>
      <c r="N180" s="80"/>
      <c r="O180" s="80"/>
      <c r="P180" s="80"/>
      <c r="Q180" s="80"/>
      <c r="R180" s="80"/>
      <c r="S180" s="80"/>
      <c r="T180" s="80"/>
      <c r="U180" s="80"/>
      <c r="V180" s="80"/>
    </row>
    <row r="181" spans="1:22" s="86" customFormat="1" outlineLevel="1">
      <c r="A181" s="119" t="s">
        <v>217</v>
      </c>
      <c r="B181" s="109" t="s">
        <v>214</v>
      </c>
      <c r="C181" s="109" t="s">
        <v>210</v>
      </c>
      <c r="D181" s="122">
        <v>44197</v>
      </c>
      <c r="E181" s="122">
        <v>44561</v>
      </c>
      <c r="F181" s="122">
        <v>44197</v>
      </c>
      <c r="G181" s="122">
        <v>44561</v>
      </c>
      <c r="H181" s="53" t="s">
        <v>14</v>
      </c>
      <c r="I181" s="46">
        <f>I182+I183</f>
        <v>2050.0936000000002</v>
      </c>
      <c r="J181" s="46">
        <f>J182+J183</f>
        <v>2050.0936000000002</v>
      </c>
      <c r="K181" s="39">
        <f t="shared" si="4"/>
        <v>100</v>
      </c>
      <c r="L181" s="109" t="s">
        <v>866</v>
      </c>
      <c r="M181" s="115" t="s">
        <v>604</v>
      </c>
      <c r="N181" s="80"/>
      <c r="O181" s="80"/>
      <c r="P181" s="80"/>
      <c r="Q181" s="80"/>
      <c r="R181" s="80"/>
      <c r="S181" s="80"/>
      <c r="T181" s="80"/>
      <c r="U181" s="80"/>
      <c r="V181" s="80"/>
    </row>
    <row r="182" spans="1:22" s="86" customFormat="1" ht="25.5" customHeight="1" outlineLevel="1">
      <c r="A182" s="120"/>
      <c r="B182" s="110"/>
      <c r="C182" s="110"/>
      <c r="D182" s="123"/>
      <c r="E182" s="123"/>
      <c r="F182" s="123"/>
      <c r="G182" s="123"/>
      <c r="H182" s="75" t="s">
        <v>7</v>
      </c>
      <c r="I182" s="46">
        <v>2029.5920000000001</v>
      </c>
      <c r="J182" s="46">
        <v>2029.5920000000001</v>
      </c>
      <c r="K182" s="39">
        <f t="shared" si="4"/>
        <v>100</v>
      </c>
      <c r="L182" s="110"/>
      <c r="M182" s="116"/>
      <c r="N182" s="80"/>
      <c r="O182" s="80"/>
      <c r="P182" s="80"/>
      <c r="Q182" s="80"/>
      <c r="R182" s="80"/>
      <c r="S182" s="80"/>
      <c r="T182" s="80"/>
      <c r="U182" s="80"/>
      <c r="V182" s="80"/>
    </row>
    <row r="183" spans="1:22" s="86" customFormat="1" ht="25.5" outlineLevel="1">
      <c r="A183" s="121"/>
      <c r="B183" s="111"/>
      <c r="C183" s="111"/>
      <c r="D183" s="124"/>
      <c r="E183" s="124"/>
      <c r="F183" s="124"/>
      <c r="G183" s="124"/>
      <c r="H183" s="75" t="s">
        <v>6</v>
      </c>
      <c r="I183" s="46">
        <v>20.5016</v>
      </c>
      <c r="J183" s="46">
        <v>20.5016</v>
      </c>
      <c r="K183" s="39">
        <f t="shared" si="4"/>
        <v>100</v>
      </c>
      <c r="L183" s="111"/>
      <c r="M183" s="117"/>
      <c r="N183" s="80"/>
      <c r="O183" s="80"/>
      <c r="P183" s="80"/>
      <c r="Q183" s="80"/>
      <c r="R183" s="80"/>
      <c r="S183" s="80"/>
      <c r="T183" s="80"/>
      <c r="U183" s="80"/>
      <c r="V183" s="80"/>
    </row>
    <row r="184" spans="1:22" s="86" customFormat="1" outlineLevel="1">
      <c r="A184" s="119" t="s">
        <v>219</v>
      </c>
      <c r="B184" s="109" t="s">
        <v>216</v>
      </c>
      <c r="C184" s="109" t="s">
        <v>210</v>
      </c>
      <c r="D184" s="122">
        <v>44197</v>
      </c>
      <c r="E184" s="122">
        <v>44561</v>
      </c>
      <c r="F184" s="122">
        <v>44197</v>
      </c>
      <c r="G184" s="122">
        <v>44561</v>
      </c>
      <c r="H184" s="53" t="s">
        <v>14</v>
      </c>
      <c r="I184" s="46">
        <f>I185+I186</f>
        <v>2436.9775</v>
      </c>
      <c r="J184" s="46">
        <f>J185+J186</f>
        <v>2436.9775</v>
      </c>
      <c r="K184" s="39">
        <f t="shared" si="4"/>
        <v>100</v>
      </c>
      <c r="L184" s="109" t="s">
        <v>867</v>
      </c>
      <c r="M184" s="115" t="s">
        <v>604</v>
      </c>
      <c r="N184" s="80"/>
      <c r="O184" s="80"/>
      <c r="P184" s="80"/>
      <c r="Q184" s="80"/>
      <c r="R184" s="80"/>
      <c r="S184" s="80"/>
      <c r="T184" s="80"/>
      <c r="U184" s="80"/>
      <c r="V184" s="80"/>
    </row>
    <row r="185" spans="1:22" s="86" customFormat="1" ht="25.5" customHeight="1" outlineLevel="1">
      <c r="A185" s="120"/>
      <c r="B185" s="110"/>
      <c r="C185" s="110"/>
      <c r="D185" s="123"/>
      <c r="E185" s="123"/>
      <c r="F185" s="123"/>
      <c r="G185" s="123"/>
      <c r="H185" s="75" t="s">
        <v>7</v>
      </c>
      <c r="I185" s="46">
        <v>2412.607</v>
      </c>
      <c r="J185" s="46">
        <v>2412.607</v>
      </c>
      <c r="K185" s="39">
        <f t="shared" si="4"/>
        <v>100</v>
      </c>
      <c r="L185" s="110"/>
      <c r="M185" s="116"/>
      <c r="N185" s="80"/>
      <c r="O185" s="80"/>
      <c r="P185" s="80"/>
      <c r="Q185" s="80"/>
      <c r="R185" s="80"/>
      <c r="S185" s="80"/>
      <c r="T185" s="80"/>
      <c r="U185" s="80"/>
      <c r="V185" s="80"/>
    </row>
    <row r="186" spans="1:22" s="86" customFormat="1" ht="25.5" outlineLevel="1">
      <c r="A186" s="121"/>
      <c r="B186" s="111"/>
      <c r="C186" s="111"/>
      <c r="D186" s="124"/>
      <c r="E186" s="124"/>
      <c r="F186" s="124"/>
      <c r="G186" s="124"/>
      <c r="H186" s="75" t="s">
        <v>6</v>
      </c>
      <c r="I186" s="46">
        <v>24.3705</v>
      </c>
      <c r="J186" s="46">
        <v>24.3705</v>
      </c>
      <c r="K186" s="39">
        <f t="shared" si="4"/>
        <v>100</v>
      </c>
      <c r="L186" s="111"/>
      <c r="M186" s="117"/>
      <c r="N186" s="80"/>
      <c r="O186" s="80"/>
      <c r="P186" s="80"/>
      <c r="Q186" s="80"/>
      <c r="R186" s="80"/>
      <c r="S186" s="80"/>
      <c r="T186" s="80"/>
      <c r="U186" s="80"/>
      <c r="V186" s="80"/>
    </row>
    <row r="187" spans="1:22" s="86" customFormat="1" outlineLevel="1">
      <c r="A187" s="119" t="s">
        <v>222</v>
      </c>
      <c r="B187" s="109" t="s">
        <v>218</v>
      </c>
      <c r="C187" s="109" t="s">
        <v>210</v>
      </c>
      <c r="D187" s="122">
        <v>44197</v>
      </c>
      <c r="E187" s="122">
        <v>44561</v>
      </c>
      <c r="F187" s="122">
        <v>44197</v>
      </c>
      <c r="G187" s="122">
        <v>44561</v>
      </c>
      <c r="H187" s="53" t="s">
        <v>14</v>
      </c>
      <c r="I187" s="46">
        <f>I188+I189</f>
        <v>5373.0621499999997</v>
      </c>
      <c r="J187" s="46">
        <f>J188+J189</f>
        <v>5373.0621499999997</v>
      </c>
      <c r="K187" s="39">
        <f t="shared" si="4"/>
        <v>100</v>
      </c>
      <c r="L187" s="109" t="s">
        <v>868</v>
      </c>
      <c r="M187" s="115" t="s">
        <v>604</v>
      </c>
      <c r="N187" s="80"/>
      <c r="O187" s="80"/>
      <c r="P187" s="80"/>
      <c r="Q187" s="80"/>
      <c r="R187" s="80"/>
      <c r="S187" s="80"/>
      <c r="T187" s="80"/>
      <c r="U187" s="80"/>
      <c r="V187" s="80"/>
    </row>
    <row r="188" spans="1:22" s="86" customFormat="1" ht="25.5" customHeight="1" outlineLevel="1">
      <c r="A188" s="120"/>
      <c r="B188" s="110"/>
      <c r="C188" s="110"/>
      <c r="D188" s="123"/>
      <c r="E188" s="123"/>
      <c r="F188" s="123"/>
      <c r="G188" s="123"/>
      <c r="H188" s="75" t="s">
        <v>7</v>
      </c>
      <c r="I188" s="46">
        <v>5318.6610000000001</v>
      </c>
      <c r="J188" s="46">
        <v>5318.6610000000001</v>
      </c>
      <c r="K188" s="39">
        <f t="shared" si="4"/>
        <v>100</v>
      </c>
      <c r="L188" s="110"/>
      <c r="M188" s="116"/>
      <c r="N188" s="80"/>
      <c r="O188" s="80"/>
      <c r="P188" s="80"/>
      <c r="Q188" s="80"/>
      <c r="R188" s="80"/>
      <c r="S188" s="80"/>
      <c r="T188" s="80"/>
      <c r="U188" s="80"/>
      <c r="V188" s="80"/>
    </row>
    <row r="189" spans="1:22" s="86" customFormat="1" ht="25.5" outlineLevel="1">
      <c r="A189" s="121"/>
      <c r="B189" s="111"/>
      <c r="C189" s="111"/>
      <c r="D189" s="124"/>
      <c r="E189" s="124"/>
      <c r="F189" s="124"/>
      <c r="G189" s="124"/>
      <c r="H189" s="75" t="s">
        <v>6</v>
      </c>
      <c r="I189" s="46">
        <v>54.401150000000001</v>
      </c>
      <c r="J189" s="46">
        <v>54.401150000000001</v>
      </c>
      <c r="K189" s="39">
        <f t="shared" si="4"/>
        <v>100</v>
      </c>
      <c r="L189" s="111"/>
      <c r="M189" s="117"/>
      <c r="N189" s="80"/>
      <c r="O189" s="80"/>
      <c r="P189" s="80"/>
      <c r="Q189" s="80"/>
      <c r="R189" s="80"/>
      <c r="S189" s="80"/>
      <c r="T189" s="80"/>
      <c r="U189" s="80"/>
      <c r="V189" s="80"/>
    </row>
    <row r="190" spans="1:22" s="86" customFormat="1" outlineLevel="1">
      <c r="A190" s="119" t="s">
        <v>224</v>
      </c>
      <c r="B190" s="109" t="s">
        <v>220</v>
      </c>
      <c r="C190" s="109" t="s">
        <v>221</v>
      </c>
      <c r="D190" s="122">
        <v>44197</v>
      </c>
      <c r="E190" s="122">
        <v>44561</v>
      </c>
      <c r="F190" s="122">
        <v>44197</v>
      </c>
      <c r="G190" s="122">
        <v>44561</v>
      </c>
      <c r="H190" s="53" t="s">
        <v>14</v>
      </c>
      <c r="I190" s="46">
        <f>I191+I192</f>
        <v>1832.4770000000001</v>
      </c>
      <c r="J190" s="46">
        <f>J191+J192</f>
        <v>1832.4770000000001</v>
      </c>
      <c r="K190" s="39">
        <f t="shared" si="4"/>
        <v>100</v>
      </c>
      <c r="L190" s="109" t="s">
        <v>869</v>
      </c>
      <c r="M190" s="115" t="s">
        <v>604</v>
      </c>
      <c r="N190" s="80"/>
      <c r="O190" s="80"/>
      <c r="P190" s="80"/>
      <c r="Q190" s="80"/>
      <c r="R190" s="80"/>
      <c r="S190" s="80"/>
      <c r="T190" s="80"/>
      <c r="U190" s="80"/>
      <c r="V190" s="80"/>
    </row>
    <row r="191" spans="1:22" s="86" customFormat="1" ht="25.5" customHeight="1" outlineLevel="1">
      <c r="A191" s="120"/>
      <c r="B191" s="110"/>
      <c r="C191" s="110"/>
      <c r="D191" s="123"/>
      <c r="E191" s="123"/>
      <c r="F191" s="123"/>
      <c r="G191" s="123"/>
      <c r="H191" s="75" t="s">
        <v>7</v>
      </c>
      <c r="I191" s="46">
        <v>1814.152</v>
      </c>
      <c r="J191" s="46">
        <v>1814.152</v>
      </c>
      <c r="K191" s="39">
        <f t="shared" si="4"/>
        <v>100</v>
      </c>
      <c r="L191" s="110"/>
      <c r="M191" s="116"/>
      <c r="N191" s="80"/>
      <c r="O191" s="80"/>
      <c r="P191" s="80"/>
      <c r="Q191" s="80"/>
      <c r="R191" s="80"/>
      <c r="S191" s="80"/>
      <c r="T191" s="80"/>
      <c r="U191" s="80"/>
      <c r="V191" s="80"/>
    </row>
    <row r="192" spans="1:22" s="86" customFormat="1" ht="25.5" outlineLevel="1">
      <c r="A192" s="121"/>
      <c r="B192" s="111"/>
      <c r="C192" s="111"/>
      <c r="D192" s="124"/>
      <c r="E192" s="124"/>
      <c r="F192" s="124"/>
      <c r="G192" s="124"/>
      <c r="H192" s="75" t="s">
        <v>6</v>
      </c>
      <c r="I192" s="46">
        <v>18.324999999999999</v>
      </c>
      <c r="J192" s="46">
        <v>18.324999999999999</v>
      </c>
      <c r="K192" s="39">
        <f t="shared" si="4"/>
        <v>100</v>
      </c>
      <c r="L192" s="111"/>
      <c r="M192" s="117"/>
      <c r="N192" s="80"/>
      <c r="O192" s="80"/>
      <c r="P192" s="80"/>
      <c r="Q192" s="80"/>
      <c r="R192" s="80"/>
      <c r="S192" s="80"/>
      <c r="T192" s="80"/>
      <c r="U192" s="80"/>
      <c r="V192" s="80"/>
    </row>
    <row r="193" spans="1:22" s="86" customFormat="1" outlineLevel="1">
      <c r="A193" s="119" t="s">
        <v>226</v>
      </c>
      <c r="B193" s="109" t="s">
        <v>223</v>
      </c>
      <c r="C193" s="109" t="s">
        <v>221</v>
      </c>
      <c r="D193" s="122">
        <v>44197</v>
      </c>
      <c r="E193" s="122">
        <v>44561</v>
      </c>
      <c r="F193" s="122">
        <v>44197</v>
      </c>
      <c r="G193" s="122">
        <v>44561</v>
      </c>
      <c r="H193" s="53" t="s">
        <v>14</v>
      </c>
      <c r="I193" s="46">
        <f>I194+I195</f>
        <v>2445.1990000000001</v>
      </c>
      <c r="J193" s="46">
        <f>J194+J195</f>
        <v>2445.1990000000001</v>
      </c>
      <c r="K193" s="39">
        <f t="shared" si="4"/>
        <v>100</v>
      </c>
      <c r="L193" s="109" t="s">
        <v>870</v>
      </c>
      <c r="M193" s="115" t="s">
        <v>604</v>
      </c>
      <c r="N193" s="80"/>
      <c r="O193" s="80"/>
      <c r="P193" s="80"/>
      <c r="Q193" s="80"/>
      <c r="R193" s="80"/>
      <c r="S193" s="80"/>
      <c r="T193" s="80"/>
      <c r="U193" s="80"/>
      <c r="V193" s="80"/>
    </row>
    <row r="194" spans="1:22" s="86" customFormat="1" ht="25.5" customHeight="1" outlineLevel="1">
      <c r="A194" s="120"/>
      <c r="B194" s="110"/>
      <c r="C194" s="110"/>
      <c r="D194" s="123"/>
      <c r="E194" s="123"/>
      <c r="F194" s="123"/>
      <c r="G194" s="123"/>
      <c r="H194" s="75" t="s">
        <v>7</v>
      </c>
      <c r="I194" s="46">
        <v>2420.7469999999998</v>
      </c>
      <c r="J194" s="46">
        <v>2420.7469999999998</v>
      </c>
      <c r="K194" s="39">
        <f t="shared" si="4"/>
        <v>100</v>
      </c>
      <c r="L194" s="110"/>
      <c r="M194" s="116"/>
      <c r="N194" s="80"/>
      <c r="O194" s="80"/>
      <c r="P194" s="80"/>
      <c r="Q194" s="80"/>
      <c r="R194" s="80"/>
      <c r="S194" s="80"/>
      <c r="T194" s="80"/>
      <c r="U194" s="80"/>
      <c r="V194" s="80"/>
    </row>
    <row r="195" spans="1:22" s="86" customFormat="1" ht="25.5" outlineLevel="1">
      <c r="A195" s="121"/>
      <c r="B195" s="111"/>
      <c r="C195" s="111"/>
      <c r="D195" s="124"/>
      <c r="E195" s="124"/>
      <c r="F195" s="124"/>
      <c r="G195" s="124"/>
      <c r="H195" s="75" t="s">
        <v>6</v>
      </c>
      <c r="I195" s="46">
        <v>24.452000000000002</v>
      </c>
      <c r="J195" s="46">
        <v>24.452000000000002</v>
      </c>
      <c r="K195" s="39">
        <f t="shared" si="4"/>
        <v>100</v>
      </c>
      <c r="L195" s="111"/>
      <c r="M195" s="117"/>
      <c r="N195" s="80"/>
      <c r="O195" s="80"/>
      <c r="P195" s="80"/>
      <c r="Q195" s="80"/>
      <c r="R195" s="80"/>
      <c r="S195" s="80"/>
      <c r="T195" s="80"/>
      <c r="U195" s="80"/>
      <c r="V195" s="80"/>
    </row>
    <row r="196" spans="1:22" s="86" customFormat="1" outlineLevel="1">
      <c r="A196" s="119" t="s">
        <v>228</v>
      </c>
      <c r="B196" s="109" t="s">
        <v>225</v>
      </c>
      <c r="C196" s="109" t="s">
        <v>221</v>
      </c>
      <c r="D196" s="122">
        <v>44197</v>
      </c>
      <c r="E196" s="122">
        <v>44561</v>
      </c>
      <c r="F196" s="122">
        <v>44197</v>
      </c>
      <c r="G196" s="122">
        <v>44561</v>
      </c>
      <c r="H196" s="53" t="s">
        <v>14</v>
      </c>
      <c r="I196" s="46">
        <f>I197+I198</f>
        <v>4211.8509999999997</v>
      </c>
      <c r="J196" s="46">
        <f>J197+J198</f>
        <v>4211.8509999999997</v>
      </c>
      <c r="K196" s="39">
        <f t="shared" si="4"/>
        <v>100</v>
      </c>
      <c r="L196" s="109" t="s">
        <v>871</v>
      </c>
      <c r="M196" s="115" t="s">
        <v>604</v>
      </c>
      <c r="N196" s="80"/>
      <c r="O196" s="80"/>
      <c r="P196" s="80"/>
      <c r="Q196" s="80"/>
      <c r="R196" s="80"/>
      <c r="S196" s="80"/>
      <c r="T196" s="80"/>
      <c r="U196" s="80"/>
      <c r="V196" s="80"/>
    </row>
    <row r="197" spans="1:22" s="86" customFormat="1" ht="25.5" customHeight="1" outlineLevel="1">
      <c r="A197" s="120"/>
      <c r="B197" s="110"/>
      <c r="C197" s="110"/>
      <c r="D197" s="123"/>
      <c r="E197" s="123"/>
      <c r="F197" s="123"/>
      <c r="G197" s="123"/>
      <c r="H197" s="75" t="s">
        <v>7</v>
      </c>
      <c r="I197" s="46">
        <v>4169.732</v>
      </c>
      <c r="J197" s="46">
        <v>4169.732</v>
      </c>
      <c r="K197" s="39">
        <f t="shared" si="4"/>
        <v>100</v>
      </c>
      <c r="L197" s="110"/>
      <c r="M197" s="116"/>
      <c r="N197" s="80"/>
      <c r="O197" s="80"/>
      <c r="P197" s="80"/>
      <c r="Q197" s="80"/>
      <c r="R197" s="80"/>
      <c r="S197" s="80"/>
      <c r="T197" s="80"/>
      <c r="U197" s="80"/>
      <c r="V197" s="80"/>
    </row>
    <row r="198" spans="1:22" s="86" customFormat="1" ht="25.5" outlineLevel="1">
      <c r="A198" s="121"/>
      <c r="B198" s="111"/>
      <c r="C198" s="111"/>
      <c r="D198" s="124"/>
      <c r="E198" s="124"/>
      <c r="F198" s="124"/>
      <c r="G198" s="124"/>
      <c r="H198" s="75" t="s">
        <v>6</v>
      </c>
      <c r="I198" s="46">
        <v>42.119</v>
      </c>
      <c r="J198" s="46">
        <v>42.119</v>
      </c>
      <c r="K198" s="39">
        <f t="shared" si="4"/>
        <v>100</v>
      </c>
      <c r="L198" s="111"/>
      <c r="M198" s="117"/>
      <c r="N198" s="80"/>
      <c r="O198" s="80"/>
      <c r="P198" s="80"/>
      <c r="Q198" s="80"/>
      <c r="R198" s="80"/>
      <c r="S198" s="80"/>
      <c r="T198" s="80"/>
      <c r="U198" s="80"/>
      <c r="V198" s="80"/>
    </row>
    <row r="199" spans="1:22" s="86" customFormat="1" outlineLevel="1">
      <c r="A199" s="119" t="s">
        <v>230</v>
      </c>
      <c r="B199" s="109" t="s">
        <v>227</v>
      </c>
      <c r="C199" s="109" t="s">
        <v>221</v>
      </c>
      <c r="D199" s="122">
        <v>44197</v>
      </c>
      <c r="E199" s="122">
        <v>44561</v>
      </c>
      <c r="F199" s="122">
        <v>44197</v>
      </c>
      <c r="G199" s="122">
        <v>44561</v>
      </c>
      <c r="H199" s="53" t="s">
        <v>14</v>
      </c>
      <c r="I199" s="46">
        <f>I200+I201</f>
        <v>1054.671</v>
      </c>
      <c r="J199" s="46">
        <f>J200+J201</f>
        <v>1054.671</v>
      </c>
      <c r="K199" s="39">
        <f t="shared" si="4"/>
        <v>100</v>
      </c>
      <c r="L199" s="109" t="s">
        <v>872</v>
      </c>
      <c r="M199" s="115" t="s">
        <v>604</v>
      </c>
      <c r="N199" s="80"/>
      <c r="O199" s="80"/>
      <c r="P199" s="80"/>
      <c r="Q199" s="80"/>
      <c r="R199" s="80"/>
      <c r="S199" s="80"/>
      <c r="T199" s="80"/>
      <c r="U199" s="80"/>
      <c r="V199" s="80"/>
    </row>
    <row r="200" spans="1:22" s="86" customFormat="1" ht="25.5" customHeight="1" outlineLevel="1">
      <c r="A200" s="120"/>
      <c r="B200" s="110"/>
      <c r="C200" s="110"/>
      <c r="D200" s="123"/>
      <c r="E200" s="123"/>
      <c r="F200" s="123"/>
      <c r="G200" s="123"/>
      <c r="H200" s="75" t="s">
        <v>7</v>
      </c>
      <c r="I200" s="46">
        <v>1044.124</v>
      </c>
      <c r="J200" s="46">
        <v>1044.124</v>
      </c>
      <c r="K200" s="39">
        <f t="shared" si="4"/>
        <v>100</v>
      </c>
      <c r="L200" s="110"/>
      <c r="M200" s="116"/>
      <c r="N200" s="80"/>
      <c r="O200" s="80"/>
      <c r="P200" s="80"/>
      <c r="Q200" s="80"/>
      <c r="R200" s="80"/>
      <c r="S200" s="80"/>
      <c r="T200" s="80"/>
      <c r="U200" s="80"/>
      <c r="V200" s="80"/>
    </row>
    <row r="201" spans="1:22" s="86" customFormat="1" ht="25.5" outlineLevel="1">
      <c r="A201" s="121"/>
      <c r="B201" s="111"/>
      <c r="C201" s="111"/>
      <c r="D201" s="124"/>
      <c r="E201" s="124"/>
      <c r="F201" s="124"/>
      <c r="G201" s="124"/>
      <c r="H201" s="75" t="s">
        <v>6</v>
      </c>
      <c r="I201" s="46">
        <v>10.547000000000001</v>
      </c>
      <c r="J201" s="46">
        <v>10.547000000000001</v>
      </c>
      <c r="K201" s="39">
        <f t="shared" si="4"/>
        <v>100</v>
      </c>
      <c r="L201" s="111"/>
      <c r="M201" s="117"/>
      <c r="N201" s="80"/>
      <c r="O201" s="80"/>
      <c r="P201" s="80"/>
      <c r="Q201" s="80"/>
      <c r="R201" s="80"/>
      <c r="S201" s="80"/>
      <c r="T201" s="80"/>
      <c r="U201" s="80"/>
      <c r="V201" s="80"/>
    </row>
    <row r="202" spans="1:22" s="86" customFormat="1" outlineLevel="1">
      <c r="A202" s="119" t="s">
        <v>233</v>
      </c>
      <c r="B202" s="109" t="s">
        <v>229</v>
      </c>
      <c r="C202" s="109" t="s">
        <v>221</v>
      </c>
      <c r="D202" s="122">
        <v>44197</v>
      </c>
      <c r="E202" s="122">
        <v>44561</v>
      </c>
      <c r="F202" s="122">
        <v>44197</v>
      </c>
      <c r="G202" s="122">
        <v>44561</v>
      </c>
      <c r="H202" s="53" t="s">
        <v>14</v>
      </c>
      <c r="I202" s="46">
        <f>I203+I204</f>
        <v>2495.1970000000001</v>
      </c>
      <c r="J202" s="46">
        <f>J203+J204</f>
        <v>2495.1970000000001</v>
      </c>
      <c r="K202" s="39">
        <f t="shared" si="4"/>
        <v>100</v>
      </c>
      <c r="L202" s="109" t="s">
        <v>873</v>
      </c>
      <c r="M202" s="115" t="s">
        <v>604</v>
      </c>
      <c r="N202" s="80"/>
      <c r="O202" s="80"/>
      <c r="P202" s="80"/>
      <c r="Q202" s="80"/>
      <c r="R202" s="80"/>
      <c r="S202" s="80"/>
      <c r="T202" s="80"/>
      <c r="U202" s="80"/>
      <c r="V202" s="80"/>
    </row>
    <row r="203" spans="1:22" s="86" customFormat="1" ht="25.5" customHeight="1" outlineLevel="1">
      <c r="A203" s="120"/>
      <c r="B203" s="110"/>
      <c r="C203" s="110"/>
      <c r="D203" s="123"/>
      <c r="E203" s="123"/>
      <c r="F203" s="123"/>
      <c r="G203" s="123"/>
      <c r="H203" s="75" t="s">
        <v>7</v>
      </c>
      <c r="I203" s="46">
        <v>2470.2449999999999</v>
      </c>
      <c r="J203" s="46">
        <v>2470.2449999999999</v>
      </c>
      <c r="K203" s="39">
        <f t="shared" si="4"/>
        <v>100</v>
      </c>
      <c r="L203" s="110"/>
      <c r="M203" s="116"/>
      <c r="N203" s="80"/>
      <c r="O203" s="80"/>
      <c r="P203" s="80"/>
      <c r="Q203" s="80"/>
      <c r="R203" s="80"/>
      <c r="S203" s="80"/>
      <c r="T203" s="80"/>
      <c r="U203" s="80"/>
      <c r="V203" s="80"/>
    </row>
    <row r="204" spans="1:22" s="86" customFormat="1" ht="25.5" outlineLevel="1">
      <c r="A204" s="121"/>
      <c r="B204" s="111"/>
      <c r="C204" s="111"/>
      <c r="D204" s="124"/>
      <c r="E204" s="124"/>
      <c r="F204" s="124"/>
      <c r="G204" s="124"/>
      <c r="H204" s="75" t="s">
        <v>6</v>
      </c>
      <c r="I204" s="46">
        <v>24.952000000000002</v>
      </c>
      <c r="J204" s="46">
        <v>24.952000000000002</v>
      </c>
      <c r="K204" s="39">
        <f t="shared" si="4"/>
        <v>100</v>
      </c>
      <c r="L204" s="111"/>
      <c r="M204" s="117"/>
      <c r="N204" s="80"/>
      <c r="O204" s="80"/>
      <c r="P204" s="80"/>
      <c r="Q204" s="80"/>
      <c r="R204" s="80"/>
      <c r="S204" s="80"/>
      <c r="T204" s="80"/>
      <c r="U204" s="80"/>
      <c r="V204" s="80"/>
    </row>
    <row r="205" spans="1:22" s="86" customFormat="1" outlineLevel="1">
      <c r="A205" s="119" t="s">
        <v>236</v>
      </c>
      <c r="B205" s="109" t="s">
        <v>231</v>
      </c>
      <c r="C205" s="109" t="s">
        <v>232</v>
      </c>
      <c r="D205" s="122">
        <v>44197</v>
      </c>
      <c r="E205" s="122">
        <v>44561</v>
      </c>
      <c r="F205" s="122">
        <v>44197</v>
      </c>
      <c r="G205" s="122">
        <v>44561</v>
      </c>
      <c r="H205" s="53" t="s">
        <v>14</v>
      </c>
      <c r="I205" s="46">
        <f>I206+I207</f>
        <v>7960.6059999999998</v>
      </c>
      <c r="J205" s="46">
        <f>J206+J207</f>
        <v>7960.6059999999998</v>
      </c>
      <c r="K205" s="39">
        <f t="shared" si="4"/>
        <v>100</v>
      </c>
      <c r="L205" s="109" t="s">
        <v>874</v>
      </c>
      <c r="M205" s="115" t="s">
        <v>604</v>
      </c>
      <c r="N205" s="80"/>
      <c r="O205" s="80"/>
      <c r="P205" s="80"/>
      <c r="Q205" s="80"/>
      <c r="R205" s="80"/>
      <c r="S205" s="80"/>
      <c r="T205" s="80"/>
      <c r="U205" s="80"/>
      <c r="V205" s="80"/>
    </row>
    <row r="206" spans="1:22" s="86" customFormat="1" ht="25.5" customHeight="1" outlineLevel="1">
      <c r="A206" s="120"/>
      <c r="B206" s="110"/>
      <c r="C206" s="110"/>
      <c r="D206" s="123"/>
      <c r="E206" s="123"/>
      <c r="F206" s="123"/>
      <c r="G206" s="123"/>
      <c r="H206" s="75" t="s">
        <v>7</v>
      </c>
      <c r="I206" s="46">
        <v>7881</v>
      </c>
      <c r="J206" s="46">
        <v>7881</v>
      </c>
      <c r="K206" s="39">
        <f t="shared" si="4"/>
        <v>100</v>
      </c>
      <c r="L206" s="110"/>
      <c r="M206" s="116"/>
      <c r="N206" s="80"/>
      <c r="O206" s="80"/>
      <c r="P206" s="80"/>
      <c r="Q206" s="80"/>
      <c r="R206" s="80"/>
      <c r="S206" s="80"/>
      <c r="T206" s="80"/>
      <c r="U206" s="80"/>
      <c r="V206" s="80"/>
    </row>
    <row r="207" spans="1:22" s="86" customFormat="1" ht="25.5" outlineLevel="1">
      <c r="A207" s="121"/>
      <c r="B207" s="111"/>
      <c r="C207" s="111"/>
      <c r="D207" s="124"/>
      <c r="E207" s="124"/>
      <c r="F207" s="124"/>
      <c r="G207" s="124"/>
      <c r="H207" s="75" t="s">
        <v>6</v>
      </c>
      <c r="I207" s="46">
        <v>79.605999999999995</v>
      </c>
      <c r="J207" s="46">
        <v>79.605999999999995</v>
      </c>
      <c r="K207" s="39">
        <f t="shared" si="4"/>
        <v>100</v>
      </c>
      <c r="L207" s="111"/>
      <c r="M207" s="117"/>
      <c r="N207" s="80"/>
      <c r="O207" s="80"/>
      <c r="P207" s="80"/>
      <c r="Q207" s="80"/>
      <c r="R207" s="80"/>
      <c r="S207" s="80"/>
      <c r="T207" s="80"/>
      <c r="U207" s="80"/>
      <c r="V207" s="80"/>
    </row>
    <row r="208" spans="1:22" s="86" customFormat="1" outlineLevel="1">
      <c r="A208" s="119" t="s">
        <v>239</v>
      </c>
      <c r="B208" s="109" t="s">
        <v>234</v>
      </c>
      <c r="C208" s="109" t="s">
        <v>235</v>
      </c>
      <c r="D208" s="122">
        <v>44197</v>
      </c>
      <c r="E208" s="122">
        <v>44561</v>
      </c>
      <c r="F208" s="122">
        <v>44197</v>
      </c>
      <c r="G208" s="122">
        <v>44561</v>
      </c>
      <c r="H208" s="53" t="s">
        <v>14</v>
      </c>
      <c r="I208" s="46">
        <f>I209+I210</f>
        <v>3438.9138899999998</v>
      </c>
      <c r="J208" s="46">
        <f>J209+J210</f>
        <v>3438.9138899999998</v>
      </c>
      <c r="K208" s="39">
        <f t="shared" si="4"/>
        <v>100</v>
      </c>
      <c r="L208" s="109" t="s">
        <v>873</v>
      </c>
      <c r="M208" s="115" t="s">
        <v>604</v>
      </c>
      <c r="N208" s="80"/>
      <c r="O208" s="80"/>
      <c r="P208" s="80"/>
      <c r="Q208" s="80"/>
      <c r="R208" s="80"/>
      <c r="S208" s="80"/>
      <c r="T208" s="80"/>
      <c r="U208" s="80"/>
      <c r="V208" s="80"/>
    </row>
    <row r="209" spans="1:22" s="86" customFormat="1" ht="25.5" customHeight="1" outlineLevel="1">
      <c r="A209" s="120"/>
      <c r="B209" s="110"/>
      <c r="C209" s="110"/>
      <c r="D209" s="123"/>
      <c r="E209" s="123"/>
      <c r="F209" s="123"/>
      <c r="G209" s="123"/>
      <c r="H209" s="75" t="s">
        <v>7</v>
      </c>
      <c r="I209" s="46">
        <v>3404.5239999999999</v>
      </c>
      <c r="J209" s="46">
        <v>3404.5239999999999</v>
      </c>
      <c r="K209" s="39">
        <f t="shared" si="4"/>
        <v>100</v>
      </c>
      <c r="L209" s="110"/>
      <c r="M209" s="116"/>
      <c r="N209" s="80"/>
      <c r="O209" s="80"/>
      <c r="P209" s="80"/>
      <c r="Q209" s="80"/>
      <c r="R209" s="80"/>
      <c r="S209" s="80"/>
      <c r="T209" s="80"/>
      <c r="U209" s="80"/>
      <c r="V209" s="80"/>
    </row>
    <row r="210" spans="1:22" s="86" customFormat="1" ht="25.5" outlineLevel="1">
      <c r="A210" s="121"/>
      <c r="B210" s="111"/>
      <c r="C210" s="111"/>
      <c r="D210" s="124"/>
      <c r="E210" s="124"/>
      <c r="F210" s="124"/>
      <c r="G210" s="124"/>
      <c r="H210" s="75" t="s">
        <v>6</v>
      </c>
      <c r="I210" s="46">
        <v>34.389890000000001</v>
      </c>
      <c r="J210" s="46">
        <v>34.389890000000001</v>
      </c>
      <c r="K210" s="39">
        <f t="shared" si="4"/>
        <v>100</v>
      </c>
      <c r="L210" s="111"/>
      <c r="M210" s="117"/>
      <c r="N210" s="80"/>
      <c r="O210" s="80"/>
      <c r="P210" s="80"/>
      <c r="Q210" s="80"/>
      <c r="R210" s="80"/>
      <c r="S210" s="80"/>
      <c r="T210" s="80"/>
      <c r="U210" s="80"/>
      <c r="V210" s="80"/>
    </row>
    <row r="211" spans="1:22" s="86" customFormat="1" outlineLevel="1">
      <c r="A211" s="119" t="s">
        <v>240</v>
      </c>
      <c r="B211" s="109" t="s">
        <v>237</v>
      </c>
      <c r="C211" s="109" t="s">
        <v>235</v>
      </c>
      <c r="D211" s="122">
        <v>44197</v>
      </c>
      <c r="E211" s="122">
        <v>44561</v>
      </c>
      <c r="F211" s="122">
        <v>44197</v>
      </c>
      <c r="G211" s="122">
        <v>44561</v>
      </c>
      <c r="H211" s="53" t="s">
        <v>14</v>
      </c>
      <c r="I211" s="46">
        <v>1483.88</v>
      </c>
      <c r="J211" s="46">
        <v>1483.88</v>
      </c>
      <c r="K211" s="39">
        <f t="shared" si="4"/>
        <v>100</v>
      </c>
      <c r="L211" s="109" t="s">
        <v>875</v>
      </c>
      <c r="M211" s="115" t="s">
        <v>604</v>
      </c>
      <c r="N211" s="80"/>
      <c r="O211" s="80"/>
      <c r="P211" s="80"/>
      <c r="Q211" s="80"/>
      <c r="R211" s="80"/>
      <c r="S211" s="80"/>
      <c r="T211" s="80"/>
      <c r="U211" s="80"/>
      <c r="V211" s="80"/>
    </row>
    <row r="212" spans="1:22" s="86" customFormat="1" ht="25.5" customHeight="1" outlineLevel="1">
      <c r="A212" s="120"/>
      <c r="B212" s="110"/>
      <c r="C212" s="110"/>
      <c r="D212" s="123"/>
      <c r="E212" s="123"/>
      <c r="F212" s="123"/>
      <c r="G212" s="123"/>
      <c r="H212" s="75" t="s">
        <v>7</v>
      </c>
      <c r="I212" s="46">
        <v>1469.0350000000001</v>
      </c>
      <c r="J212" s="46">
        <v>1469.0350000000001</v>
      </c>
      <c r="K212" s="39">
        <f t="shared" si="4"/>
        <v>100</v>
      </c>
      <c r="L212" s="110"/>
      <c r="M212" s="116"/>
      <c r="N212" s="80"/>
      <c r="O212" s="80"/>
      <c r="P212" s="80"/>
      <c r="Q212" s="80"/>
      <c r="R212" s="80"/>
      <c r="S212" s="80"/>
      <c r="T212" s="80"/>
      <c r="U212" s="80"/>
      <c r="V212" s="80"/>
    </row>
    <row r="213" spans="1:22" s="86" customFormat="1" ht="25.5" customHeight="1" outlineLevel="1">
      <c r="A213" s="121"/>
      <c r="B213" s="111"/>
      <c r="C213" s="111"/>
      <c r="D213" s="124"/>
      <c r="E213" s="124"/>
      <c r="F213" s="124"/>
      <c r="G213" s="124"/>
      <c r="H213" s="75" t="s">
        <v>6</v>
      </c>
      <c r="I213" s="46">
        <v>14.838749999999999</v>
      </c>
      <c r="J213" s="46">
        <v>14.838749999999999</v>
      </c>
      <c r="K213" s="39">
        <f t="shared" si="4"/>
        <v>100</v>
      </c>
      <c r="L213" s="111"/>
      <c r="M213" s="117"/>
      <c r="N213" s="80"/>
      <c r="O213" s="80"/>
      <c r="P213" s="80"/>
      <c r="Q213" s="80"/>
      <c r="R213" s="80"/>
      <c r="S213" s="80"/>
      <c r="T213" s="80"/>
      <c r="U213" s="80"/>
      <c r="V213" s="80"/>
    </row>
    <row r="214" spans="1:22" s="86" customFormat="1" outlineLevel="1">
      <c r="A214" s="119" t="s">
        <v>243</v>
      </c>
      <c r="B214" s="109" t="s">
        <v>238</v>
      </c>
      <c r="C214" s="109" t="s">
        <v>235</v>
      </c>
      <c r="D214" s="122">
        <v>44197</v>
      </c>
      <c r="E214" s="122">
        <v>44561</v>
      </c>
      <c r="F214" s="122">
        <v>44197</v>
      </c>
      <c r="G214" s="122">
        <v>44561</v>
      </c>
      <c r="H214" s="53" t="s">
        <v>14</v>
      </c>
      <c r="I214" s="46">
        <f>I215+I216</f>
        <v>960.68080999999995</v>
      </c>
      <c r="J214" s="46">
        <f>J216+J215</f>
        <v>960.68080999999995</v>
      </c>
      <c r="K214" s="39">
        <f t="shared" si="4"/>
        <v>100</v>
      </c>
      <c r="L214" s="109" t="s">
        <v>876</v>
      </c>
      <c r="M214" s="115" t="s">
        <v>604</v>
      </c>
      <c r="N214" s="80"/>
      <c r="O214" s="80"/>
      <c r="P214" s="80"/>
      <c r="Q214" s="80"/>
      <c r="R214" s="80"/>
      <c r="S214" s="80"/>
      <c r="T214" s="80"/>
      <c r="U214" s="80"/>
      <c r="V214" s="80"/>
    </row>
    <row r="215" spans="1:22" s="86" customFormat="1" ht="25.5" customHeight="1" outlineLevel="1">
      <c r="A215" s="120"/>
      <c r="B215" s="110"/>
      <c r="C215" s="110"/>
      <c r="D215" s="123"/>
      <c r="E215" s="123"/>
      <c r="F215" s="123"/>
      <c r="G215" s="123"/>
      <c r="H215" s="75" t="s">
        <v>7</v>
      </c>
      <c r="I215" s="46">
        <v>951.07399999999996</v>
      </c>
      <c r="J215" s="46">
        <v>951.07399999999996</v>
      </c>
      <c r="K215" s="39">
        <f t="shared" si="4"/>
        <v>100</v>
      </c>
      <c r="L215" s="110"/>
      <c r="M215" s="116"/>
      <c r="N215" s="80"/>
      <c r="O215" s="80"/>
      <c r="P215" s="80"/>
      <c r="Q215" s="80"/>
      <c r="R215" s="80"/>
      <c r="S215" s="80"/>
      <c r="T215" s="80"/>
      <c r="U215" s="80"/>
      <c r="V215" s="80"/>
    </row>
    <row r="216" spans="1:22" s="86" customFormat="1" ht="25.5" outlineLevel="1">
      <c r="A216" s="121"/>
      <c r="B216" s="111"/>
      <c r="C216" s="111"/>
      <c r="D216" s="124"/>
      <c r="E216" s="124"/>
      <c r="F216" s="124"/>
      <c r="G216" s="124"/>
      <c r="H216" s="75" t="s">
        <v>6</v>
      </c>
      <c r="I216" s="46">
        <v>9.6068099999999994</v>
      </c>
      <c r="J216" s="46">
        <v>9.6068099999999994</v>
      </c>
      <c r="K216" s="39">
        <f t="shared" si="4"/>
        <v>100</v>
      </c>
      <c r="L216" s="111"/>
      <c r="M216" s="117"/>
      <c r="N216" s="80"/>
      <c r="O216" s="80"/>
      <c r="P216" s="80"/>
      <c r="Q216" s="80"/>
      <c r="R216" s="80"/>
      <c r="S216" s="80"/>
      <c r="T216" s="80"/>
      <c r="U216" s="80"/>
      <c r="V216" s="80"/>
    </row>
    <row r="217" spans="1:22" s="86" customFormat="1" outlineLevel="1">
      <c r="A217" s="119" t="s">
        <v>245</v>
      </c>
      <c r="B217" s="109" t="s">
        <v>448</v>
      </c>
      <c r="C217" s="109" t="s">
        <v>235</v>
      </c>
      <c r="D217" s="122">
        <v>44197</v>
      </c>
      <c r="E217" s="122">
        <v>44561</v>
      </c>
      <c r="F217" s="122">
        <v>44197</v>
      </c>
      <c r="G217" s="122">
        <v>44561</v>
      </c>
      <c r="H217" s="53" t="s">
        <v>14</v>
      </c>
      <c r="I217" s="46">
        <v>1910.48</v>
      </c>
      <c r="J217" s="46">
        <f>J218+J219</f>
        <v>1884.3280099999999</v>
      </c>
      <c r="K217" s="39">
        <f t="shared" si="4"/>
        <v>98.631129873120898</v>
      </c>
      <c r="L217" s="109" t="s">
        <v>877</v>
      </c>
      <c r="M217" s="115" t="s">
        <v>604</v>
      </c>
      <c r="N217" s="80"/>
      <c r="O217" s="80"/>
      <c r="P217" s="80"/>
      <c r="Q217" s="80"/>
      <c r="R217" s="80"/>
      <c r="S217" s="80"/>
      <c r="T217" s="80"/>
      <c r="U217" s="80"/>
      <c r="V217" s="80"/>
    </row>
    <row r="218" spans="1:22" s="86" customFormat="1" ht="25.5" customHeight="1" outlineLevel="1">
      <c r="A218" s="120"/>
      <c r="B218" s="110"/>
      <c r="C218" s="110"/>
      <c r="D218" s="123"/>
      <c r="E218" s="123"/>
      <c r="F218" s="123"/>
      <c r="G218" s="123"/>
      <c r="H218" s="75" t="s">
        <v>7</v>
      </c>
      <c r="I218" s="46">
        <v>1891.367</v>
      </c>
      <c r="J218" s="46">
        <v>1865.4829999999999</v>
      </c>
      <c r="K218" s="39">
        <f t="shared" si="4"/>
        <v>98.631466024309404</v>
      </c>
      <c r="L218" s="110"/>
      <c r="M218" s="116"/>
      <c r="N218" s="80"/>
      <c r="O218" s="80"/>
      <c r="P218" s="80"/>
      <c r="Q218" s="80"/>
      <c r="R218" s="80"/>
      <c r="S218" s="80"/>
      <c r="T218" s="80"/>
      <c r="U218" s="80"/>
      <c r="V218" s="80"/>
    </row>
    <row r="219" spans="1:22" s="86" customFormat="1" ht="25.5" outlineLevel="1">
      <c r="A219" s="121"/>
      <c r="B219" s="111"/>
      <c r="C219" s="111"/>
      <c r="D219" s="124"/>
      <c r="E219" s="124"/>
      <c r="F219" s="124"/>
      <c r="G219" s="124"/>
      <c r="H219" s="75" t="s">
        <v>6</v>
      </c>
      <c r="I219" s="46">
        <v>19.105550000000001</v>
      </c>
      <c r="J219" s="46">
        <v>18.845009999999998</v>
      </c>
      <c r="K219" s="39">
        <f t="shared" si="4"/>
        <v>98.636312485115567</v>
      </c>
      <c r="L219" s="111"/>
      <c r="M219" s="117"/>
      <c r="N219" s="80"/>
      <c r="O219" s="80"/>
      <c r="P219" s="80"/>
      <c r="Q219" s="80"/>
      <c r="R219" s="80"/>
      <c r="S219" s="80"/>
      <c r="T219" s="80"/>
      <c r="U219" s="80"/>
      <c r="V219" s="80"/>
    </row>
    <row r="220" spans="1:22" s="86" customFormat="1" outlineLevel="1">
      <c r="A220" s="119" t="s">
        <v>246</v>
      </c>
      <c r="B220" s="109" t="s">
        <v>241</v>
      </c>
      <c r="C220" s="109" t="s">
        <v>242</v>
      </c>
      <c r="D220" s="122">
        <v>44197</v>
      </c>
      <c r="E220" s="122">
        <v>44561</v>
      </c>
      <c r="F220" s="122">
        <v>44197</v>
      </c>
      <c r="G220" s="122">
        <v>44561</v>
      </c>
      <c r="H220" s="53" t="s">
        <v>14</v>
      </c>
      <c r="I220" s="46">
        <f>I221+I222</f>
        <v>16206.061</v>
      </c>
      <c r="J220" s="46">
        <f>J221+J222</f>
        <v>16223.222820000001</v>
      </c>
      <c r="K220" s="39">
        <f t="shared" si="4"/>
        <v>100.10589754043258</v>
      </c>
      <c r="L220" s="109" t="s">
        <v>878</v>
      </c>
      <c r="M220" s="115" t="s">
        <v>604</v>
      </c>
      <c r="N220" s="80"/>
      <c r="O220" s="80"/>
      <c r="P220" s="80"/>
      <c r="Q220" s="80"/>
      <c r="R220" s="80"/>
      <c r="S220" s="80"/>
      <c r="T220" s="80"/>
      <c r="U220" s="80"/>
      <c r="V220" s="80"/>
    </row>
    <row r="221" spans="1:22" s="86" customFormat="1" ht="25.5" customHeight="1" outlineLevel="1">
      <c r="A221" s="120"/>
      <c r="B221" s="110"/>
      <c r="C221" s="110"/>
      <c r="D221" s="123"/>
      <c r="E221" s="123"/>
      <c r="F221" s="123"/>
      <c r="G221" s="123"/>
      <c r="H221" s="75" t="s">
        <v>7</v>
      </c>
      <c r="I221" s="46">
        <v>16044</v>
      </c>
      <c r="J221" s="46">
        <v>16044</v>
      </c>
      <c r="K221" s="39">
        <f t="shared" si="4"/>
        <v>100</v>
      </c>
      <c r="L221" s="110"/>
      <c r="M221" s="116"/>
      <c r="N221" s="80"/>
      <c r="O221" s="80"/>
      <c r="P221" s="80"/>
      <c r="Q221" s="80"/>
      <c r="R221" s="80"/>
      <c r="S221" s="80"/>
      <c r="T221" s="80"/>
      <c r="U221" s="80"/>
      <c r="V221" s="80"/>
    </row>
    <row r="222" spans="1:22" s="86" customFormat="1" ht="25.5" outlineLevel="1">
      <c r="A222" s="121"/>
      <c r="B222" s="111"/>
      <c r="C222" s="111"/>
      <c r="D222" s="124"/>
      <c r="E222" s="124"/>
      <c r="F222" s="124"/>
      <c r="G222" s="124"/>
      <c r="H222" s="75" t="s">
        <v>6</v>
      </c>
      <c r="I222" s="46">
        <v>162.06100000000001</v>
      </c>
      <c r="J222" s="46">
        <v>179.22282000000001</v>
      </c>
      <c r="K222" s="39">
        <f t="shared" si="4"/>
        <v>110.5897285589994</v>
      </c>
      <c r="L222" s="111"/>
      <c r="M222" s="117"/>
      <c r="N222" s="80"/>
      <c r="O222" s="80"/>
      <c r="P222" s="80"/>
      <c r="Q222" s="80"/>
      <c r="R222" s="80"/>
      <c r="S222" s="80"/>
      <c r="T222" s="80"/>
      <c r="U222" s="80"/>
      <c r="V222" s="80"/>
    </row>
    <row r="223" spans="1:22" s="86" customFormat="1" outlineLevel="1">
      <c r="A223" s="119" t="s">
        <v>247</v>
      </c>
      <c r="B223" s="109" t="s">
        <v>250</v>
      </c>
      <c r="C223" s="109" t="s">
        <v>244</v>
      </c>
      <c r="D223" s="122">
        <v>44197</v>
      </c>
      <c r="E223" s="122">
        <v>44561</v>
      </c>
      <c r="F223" s="122">
        <v>44197</v>
      </c>
      <c r="G223" s="122">
        <v>44561</v>
      </c>
      <c r="H223" s="53" t="s">
        <v>14</v>
      </c>
      <c r="I223" s="46">
        <v>1260.57</v>
      </c>
      <c r="J223" s="46">
        <f>J224+J225</f>
        <v>1236.2437600000001</v>
      </c>
      <c r="K223" s="39">
        <f t="shared" si="4"/>
        <v>98.07021902790008</v>
      </c>
      <c r="L223" s="109" t="s">
        <v>879</v>
      </c>
      <c r="M223" s="115" t="s">
        <v>604</v>
      </c>
      <c r="N223" s="80"/>
      <c r="O223" s="80"/>
      <c r="P223" s="80"/>
      <c r="Q223" s="80"/>
      <c r="R223" s="80"/>
      <c r="S223" s="80"/>
      <c r="T223" s="80"/>
      <c r="U223" s="80"/>
      <c r="V223" s="80"/>
    </row>
    <row r="224" spans="1:22" s="86" customFormat="1" ht="25.5" customHeight="1" outlineLevel="1">
      <c r="A224" s="120"/>
      <c r="B224" s="110"/>
      <c r="C224" s="110"/>
      <c r="D224" s="123"/>
      <c r="E224" s="123"/>
      <c r="F224" s="123"/>
      <c r="G224" s="123"/>
      <c r="H224" s="75" t="s">
        <v>7</v>
      </c>
      <c r="I224" s="46">
        <v>1247.9549999999999</v>
      </c>
      <c r="J224" s="46">
        <v>1223.8800000000001</v>
      </c>
      <c r="K224" s="39">
        <f t="shared" si="4"/>
        <v>98.070843900621426</v>
      </c>
      <c r="L224" s="110"/>
      <c r="M224" s="116"/>
      <c r="N224" s="80"/>
      <c r="O224" s="80"/>
      <c r="P224" s="80"/>
      <c r="Q224" s="80"/>
      <c r="R224" s="80"/>
      <c r="S224" s="80"/>
      <c r="T224" s="80"/>
      <c r="U224" s="80"/>
      <c r="V224" s="80"/>
    </row>
    <row r="225" spans="1:22" s="86" customFormat="1" ht="25.5" outlineLevel="1">
      <c r="A225" s="121"/>
      <c r="B225" s="111"/>
      <c r="C225" s="111"/>
      <c r="D225" s="124"/>
      <c r="E225" s="124"/>
      <c r="F225" s="124"/>
      <c r="G225" s="124"/>
      <c r="H225" s="75" t="s">
        <v>6</v>
      </c>
      <c r="I225" s="46">
        <v>12.606579999999999</v>
      </c>
      <c r="J225" s="46">
        <v>12.363759999999999</v>
      </c>
      <c r="K225" s="39">
        <f t="shared" si="4"/>
        <v>98.073863014394064</v>
      </c>
      <c r="L225" s="111"/>
      <c r="M225" s="117"/>
      <c r="N225" s="80"/>
      <c r="O225" s="80"/>
      <c r="P225" s="80"/>
      <c r="Q225" s="80"/>
      <c r="R225" s="80"/>
      <c r="S225" s="80"/>
      <c r="T225" s="80"/>
      <c r="U225" s="80"/>
      <c r="V225" s="80"/>
    </row>
    <row r="226" spans="1:22" s="86" customFormat="1" outlineLevel="1">
      <c r="A226" s="119" t="s">
        <v>248</v>
      </c>
      <c r="B226" s="109" t="s">
        <v>251</v>
      </c>
      <c r="C226" s="109" t="s">
        <v>244</v>
      </c>
      <c r="D226" s="122">
        <v>44197</v>
      </c>
      <c r="E226" s="122">
        <v>44561</v>
      </c>
      <c r="F226" s="122">
        <v>44197</v>
      </c>
      <c r="G226" s="122">
        <v>44561</v>
      </c>
      <c r="H226" s="53" t="s">
        <v>14</v>
      </c>
      <c r="I226" s="46">
        <f>I227+I228</f>
        <v>2409.98164</v>
      </c>
      <c r="J226" s="46">
        <f>J227+J228</f>
        <v>2405.13276</v>
      </c>
      <c r="K226" s="39">
        <f t="shared" si="4"/>
        <v>99.798800126958639</v>
      </c>
      <c r="L226" s="109" t="s">
        <v>880</v>
      </c>
      <c r="M226" s="115" t="s">
        <v>604</v>
      </c>
      <c r="N226" s="80"/>
      <c r="O226" s="80"/>
      <c r="P226" s="80"/>
      <c r="Q226" s="80"/>
      <c r="R226" s="80"/>
      <c r="S226" s="80"/>
      <c r="T226" s="80"/>
      <c r="U226" s="80"/>
      <c r="V226" s="80"/>
    </row>
    <row r="227" spans="1:22" s="86" customFormat="1" ht="25.5" customHeight="1" outlineLevel="1">
      <c r="A227" s="120"/>
      <c r="B227" s="110"/>
      <c r="C227" s="110"/>
      <c r="D227" s="123"/>
      <c r="E227" s="123"/>
      <c r="F227" s="123"/>
      <c r="G227" s="123"/>
      <c r="H227" s="75" t="s">
        <v>7</v>
      </c>
      <c r="I227" s="46">
        <v>2385.8809999999999</v>
      </c>
      <c r="J227" s="46">
        <v>2381.0790000000002</v>
      </c>
      <c r="K227" s="39">
        <f t="shared" si="4"/>
        <v>99.798732627486459</v>
      </c>
      <c r="L227" s="110"/>
      <c r="M227" s="116"/>
      <c r="N227" s="80"/>
      <c r="O227" s="80"/>
      <c r="P227" s="80"/>
      <c r="Q227" s="80"/>
      <c r="R227" s="80"/>
      <c r="S227" s="80"/>
      <c r="T227" s="80"/>
      <c r="U227" s="80"/>
      <c r="V227" s="80"/>
    </row>
    <row r="228" spans="1:22" s="86" customFormat="1" ht="25.5" outlineLevel="1">
      <c r="A228" s="121"/>
      <c r="B228" s="111"/>
      <c r="C228" s="111"/>
      <c r="D228" s="124"/>
      <c r="E228" s="124"/>
      <c r="F228" s="124"/>
      <c r="G228" s="124"/>
      <c r="H228" s="75" t="s">
        <v>6</v>
      </c>
      <c r="I228" s="46">
        <v>24.100639999999999</v>
      </c>
      <c r="J228" s="46">
        <v>24.05376</v>
      </c>
      <c r="K228" s="39">
        <f t="shared" si="4"/>
        <v>99.805482344037344</v>
      </c>
      <c r="L228" s="111"/>
      <c r="M228" s="117"/>
      <c r="N228" s="80"/>
      <c r="O228" s="80"/>
      <c r="P228" s="80"/>
      <c r="Q228" s="80"/>
      <c r="R228" s="80"/>
      <c r="S228" s="80"/>
      <c r="T228" s="80"/>
      <c r="U228" s="80"/>
      <c r="V228" s="80"/>
    </row>
    <row r="229" spans="1:22" s="86" customFormat="1" outlineLevel="1">
      <c r="A229" s="119" t="s">
        <v>249</v>
      </c>
      <c r="B229" s="109" t="s">
        <v>252</v>
      </c>
      <c r="C229" s="109" t="s">
        <v>244</v>
      </c>
      <c r="D229" s="122">
        <v>44197</v>
      </c>
      <c r="E229" s="122">
        <v>44561</v>
      </c>
      <c r="F229" s="122">
        <v>44197</v>
      </c>
      <c r="G229" s="122">
        <v>44561</v>
      </c>
      <c r="H229" s="53" t="s">
        <v>14</v>
      </c>
      <c r="I229" s="46">
        <v>3359.54</v>
      </c>
      <c r="J229" s="46">
        <f>J230+J231</f>
        <v>3304.0709299999999</v>
      </c>
      <c r="K229" s="39">
        <f t="shared" si="4"/>
        <v>98.348908779178103</v>
      </c>
      <c r="L229" s="109" t="s">
        <v>881</v>
      </c>
      <c r="M229" s="115" t="s">
        <v>604</v>
      </c>
      <c r="N229" s="80"/>
      <c r="O229" s="80"/>
      <c r="P229" s="80"/>
      <c r="Q229" s="80"/>
      <c r="R229" s="80"/>
      <c r="S229" s="80"/>
      <c r="T229" s="80"/>
      <c r="U229" s="80"/>
      <c r="V229" s="80"/>
    </row>
    <row r="230" spans="1:22" s="86" customFormat="1" ht="25.5" customHeight="1" outlineLevel="1">
      <c r="A230" s="120"/>
      <c r="B230" s="110"/>
      <c r="C230" s="110"/>
      <c r="D230" s="123"/>
      <c r="E230" s="123"/>
      <c r="F230" s="123"/>
      <c r="G230" s="123"/>
      <c r="H230" s="75" t="s">
        <v>7</v>
      </c>
      <c r="I230" s="46">
        <v>3325.9360000000001</v>
      </c>
      <c r="J230" s="46">
        <v>3271.027</v>
      </c>
      <c r="K230" s="39">
        <f t="shared" si="4"/>
        <v>98.349066247817149</v>
      </c>
      <c r="L230" s="110"/>
      <c r="M230" s="116"/>
      <c r="N230" s="80"/>
      <c r="O230" s="80"/>
      <c r="P230" s="80"/>
      <c r="Q230" s="80"/>
      <c r="R230" s="80"/>
      <c r="S230" s="80"/>
      <c r="T230" s="80"/>
      <c r="U230" s="80"/>
      <c r="V230" s="80"/>
    </row>
    <row r="231" spans="1:22" s="86" customFormat="1" ht="32.25" customHeight="1" outlineLevel="1">
      <c r="A231" s="121"/>
      <c r="B231" s="111"/>
      <c r="C231" s="111"/>
      <c r="D231" s="124"/>
      <c r="E231" s="124"/>
      <c r="F231" s="124"/>
      <c r="G231" s="124"/>
      <c r="H231" s="75" t="s">
        <v>6</v>
      </c>
      <c r="I231" s="46">
        <v>33.596260000000001</v>
      </c>
      <c r="J231" s="46">
        <v>33.043930000000003</v>
      </c>
      <c r="K231" s="39">
        <f t="shared" si="4"/>
        <v>98.355977718948481</v>
      </c>
      <c r="L231" s="111"/>
      <c r="M231" s="117"/>
      <c r="N231" s="80"/>
      <c r="O231" s="80"/>
      <c r="P231" s="80"/>
      <c r="Q231" s="80"/>
      <c r="R231" s="80"/>
      <c r="S231" s="80"/>
      <c r="T231" s="80"/>
      <c r="U231" s="80"/>
      <c r="V231" s="80"/>
    </row>
    <row r="232" spans="1:22" s="86" customFormat="1" outlineLevel="1">
      <c r="A232" s="119" t="s">
        <v>256</v>
      </c>
      <c r="B232" s="109" t="s">
        <v>253</v>
      </c>
      <c r="C232" s="109" t="s">
        <v>244</v>
      </c>
      <c r="D232" s="122">
        <v>44197</v>
      </c>
      <c r="E232" s="122">
        <v>44561</v>
      </c>
      <c r="F232" s="122">
        <v>44197</v>
      </c>
      <c r="G232" s="122">
        <v>44561</v>
      </c>
      <c r="H232" s="53" t="s">
        <v>14</v>
      </c>
      <c r="I232" s="46">
        <v>805.16</v>
      </c>
      <c r="J232" s="46">
        <f>J233+J234</f>
        <v>799.71992</v>
      </c>
      <c r="K232" s="39">
        <f t="shared" si="4"/>
        <v>99.324347955685838</v>
      </c>
      <c r="L232" s="109" t="s">
        <v>882</v>
      </c>
      <c r="M232" s="115" t="s">
        <v>604</v>
      </c>
      <c r="N232" s="80"/>
      <c r="O232" s="80"/>
      <c r="P232" s="80"/>
      <c r="Q232" s="80"/>
      <c r="R232" s="80"/>
      <c r="S232" s="80"/>
      <c r="T232" s="80"/>
      <c r="U232" s="80"/>
      <c r="V232" s="80"/>
    </row>
    <row r="233" spans="1:22" s="86" customFormat="1" ht="25.5" customHeight="1" outlineLevel="1">
      <c r="A233" s="120"/>
      <c r="B233" s="110"/>
      <c r="C233" s="110"/>
      <c r="D233" s="123"/>
      <c r="E233" s="123"/>
      <c r="F233" s="123"/>
      <c r="G233" s="123"/>
      <c r="H233" s="75" t="s">
        <v>7</v>
      </c>
      <c r="I233" s="46">
        <v>797.11300000000006</v>
      </c>
      <c r="J233" s="46">
        <v>791.72199999999998</v>
      </c>
      <c r="K233" s="39">
        <f t="shared" si="4"/>
        <v>99.323684345883194</v>
      </c>
      <c r="L233" s="110"/>
      <c r="M233" s="116"/>
      <c r="N233" s="80"/>
      <c r="O233" s="80"/>
      <c r="P233" s="80"/>
      <c r="Q233" s="80"/>
      <c r="R233" s="80"/>
      <c r="S233" s="80"/>
      <c r="T233" s="80"/>
      <c r="U233" s="80"/>
      <c r="V233" s="80"/>
    </row>
    <row r="234" spans="1:22" s="86" customFormat="1" ht="25.5" outlineLevel="1">
      <c r="A234" s="121"/>
      <c r="B234" s="111"/>
      <c r="C234" s="111"/>
      <c r="D234" s="124"/>
      <c r="E234" s="124"/>
      <c r="F234" s="124"/>
      <c r="G234" s="124"/>
      <c r="H234" s="75" t="s">
        <v>6</v>
      </c>
      <c r="I234" s="46">
        <v>8.0524699999999996</v>
      </c>
      <c r="J234" s="46">
        <v>7.9979199999999997</v>
      </c>
      <c r="K234" s="39">
        <f t="shared" si="4"/>
        <v>99.322568106431945</v>
      </c>
      <c r="L234" s="111"/>
      <c r="M234" s="117"/>
      <c r="N234" s="80"/>
      <c r="O234" s="80"/>
      <c r="P234" s="80"/>
      <c r="Q234" s="80"/>
      <c r="R234" s="80"/>
      <c r="S234" s="80"/>
      <c r="T234" s="80"/>
      <c r="U234" s="80"/>
      <c r="V234" s="80"/>
    </row>
    <row r="235" spans="1:22" s="86" customFormat="1" outlineLevel="1">
      <c r="A235" s="119" t="s">
        <v>259</v>
      </c>
      <c r="B235" s="109" t="s">
        <v>254</v>
      </c>
      <c r="C235" s="109" t="s">
        <v>244</v>
      </c>
      <c r="D235" s="122">
        <v>44197</v>
      </c>
      <c r="E235" s="122">
        <v>44561</v>
      </c>
      <c r="F235" s="122">
        <v>44197</v>
      </c>
      <c r="G235" s="122">
        <v>44561</v>
      </c>
      <c r="H235" s="53" t="s">
        <v>14</v>
      </c>
      <c r="I235" s="46">
        <f>I236+I237</f>
        <v>1940.1220900000001</v>
      </c>
      <c r="J235" s="46">
        <f>J236+J237</f>
        <v>1935.02755</v>
      </c>
      <c r="K235" s="39">
        <f t="shared" si="4"/>
        <v>99.737411370848321</v>
      </c>
      <c r="L235" s="109" t="s">
        <v>883</v>
      </c>
      <c r="M235" s="115" t="s">
        <v>604</v>
      </c>
      <c r="N235" s="80"/>
      <c r="O235" s="80"/>
      <c r="P235" s="80"/>
      <c r="Q235" s="80"/>
      <c r="R235" s="80"/>
      <c r="S235" s="80"/>
      <c r="T235" s="80"/>
      <c r="U235" s="80"/>
      <c r="V235" s="80"/>
    </row>
    <row r="236" spans="1:22" s="86" customFormat="1" ht="25.5" customHeight="1" outlineLevel="1">
      <c r="A236" s="120"/>
      <c r="B236" s="110"/>
      <c r="C236" s="110"/>
      <c r="D236" s="123"/>
      <c r="E236" s="123"/>
      <c r="F236" s="123"/>
      <c r="G236" s="123"/>
      <c r="H236" s="75" t="s">
        <v>7</v>
      </c>
      <c r="I236" s="46">
        <v>1920.72</v>
      </c>
      <c r="J236" s="46">
        <v>1915.675</v>
      </c>
      <c r="K236" s="39">
        <f t="shared" si="4"/>
        <v>99.73733808155275</v>
      </c>
      <c r="L236" s="110"/>
      <c r="M236" s="116"/>
      <c r="N236" s="80"/>
      <c r="O236" s="80"/>
      <c r="P236" s="80"/>
      <c r="Q236" s="80"/>
      <c r="R236" s="80"/>
      <c r="S236" s="80"/>
      <c r="T236" s="80"/>
      <c r="U236" s="80"/>
      <c r="V236" s="80"/>
    </row>
    <row r="237" spans="1:22" s="86" customFormat="1" ht="25.5" outlineLevel="1">
      <c r="A237" s="121"/>
      <c r="B237" s="111"/>
      <c r="C237" s="111"/>
      <c r="D237" s="124"/>
      <c r="E237" s="124"/>
      <c r="F237" s="124"/>
      <c r="G237" s="124"/>
      <c r="H237" s="75" t="s">
        <v>6</v>
      </c>
      <c r="I237" s="46">
        <v>19.402090000000001</v>
      </c>
      <c r="J237" s="46">
        <v>19.352550000000001</v>
      </c>
      <c r="K237" s="39">
        <f t="shared" si="4"/>
        <v>99.744666682816131</v>
      </c>
      <c r="L237" s="111"/>
      <c r="M237" s="117"/>
      <c r="N237" s="80"/>
      <c r="O237" s="80"/>
      <c r="P237" s="80"/>
      <c r="Q237" s="80"/>
      <c r="R237" s="80"/>
      <c r="S237" s="80"/>
      <c r="T237" s="80"/>
      <c r="U237" s="80"/>
      <c r="V237" s="80"/>
    </row>
    <row r="238" spans="1:22" s="86" customFormat="1" outlineLevel="1">
      <c r="A238" s="119" t="s">
        <v>261</v>
      </c>
      <c r="B238" s="109" t="s">
        <v>255</v>
      </c>
      <c r="C238" s="109" t="s">
        <v>244</v>
      </c>
      <c r="D238" s="122">
        <v>44197</v>
      </c>
      <c r="E238" s="122">
        <v>44561</v>
      </c>
      <c r="F238" s="122">
        <v>44197</v>
      </c>
      <c r="G238" s="122">
        <v>44561</v>
      </c>
      <c r="H238" s="53" t="s">
        <v>14</v>
      </c>
      <c r="I238" s="46">
        <f>I239+I240</f>
        <v>4790.97264</v>
      </c>
      <c r="J238" s="46">
        <f>J239+J240</f>
        <v>4781.45712</v>
      </c>
      <c r="K238" s="39">
        <f t="shared" si="4"/>
        <v>99.801386467529483</v>
      </c>
      <c r="L238" s="109" t="s">
        <v>884</v>
      </c>
      <c r="M238" s="115" t="s">
        <v>604</v>
      </c>
      <c r="N238" s="80"/>
      <c r="O238" s="80"/>
      <c r="P238" s="80"/>
      <c r="Q238" s="80"/>
      <c r="R238" s="80"/>
      <c r="S238" s="80"/>
      <c r="T238" s="80"/>
      <c r="U238" s="80"/>
      <c r="V238" s="80"/>
    </row>
    <row r="239" spans="1:22" s="86" customFormat="1" ht="25.5" customHeight="1" outlineLevel="1">
      <c r="A239" s="120"/>
      <c r="B239" s="110"/>
      <c r="C239" s="110"/>
      <c r="D239" s="123"/>
      <c r="E239" s="123"/>
      <c r="F239" s="123"/>
      <c r="G239" s="123"/>
      <c r="H239" s="75" t="s">
        <v>7</v>
      </c>
      <c r="I239" s="46">
        <v>4743.0619999999999</v>
      </c>
      <c r="J239" s="46">
        <v>4733.6379999999999</v>
      </c>
      <c r="K239" s="39">
        <f t="shared" si="4"/>
        <v>99.801309786800175</v>
      </c>
      <c r="L239" s="110"/>
      <c r="M239" s="116"/>
      <c r="N239" s="80"/>
      <c r="O239" s="80"/>
      <c r="P239" s="80"/>
      <c r="Q239" s="80"/>
      <c r="R239" s="80"/>
      <c r="S239" s="80"/>
      <c r="T239" s="80"/>
      <c r="U239" s="80"/>
      <c r="V239" s="80"/>
    </row>
    <row r="240" spans="1:22" s="86" customFormat="1" ht="25.5" customHeight="1" outlineLevel="1">
      <c r="A240" s="121"/>
      <c r="B240" s="111"/>
      <c r="C240" s="111"/>
      <c r="D240" s="124"/>
      <c r="E240" s="124"/>
      <c r="F240" s="124"/>
      <c r="G240" s="124"/>
      <c r="H240" s="75" t="s">
        <v>6</v>
      </c>
      <c r="I240" s="46">
        <v>47.910640000000001</v>
      </c>
      <c r="J240" s="46">
        <v>47.819119999999998</v>
      </c>
      <c r="K240" s="39">
        <f t="shared" si="4"/>
        <v>99.808977713509989</v>
      </c>
      <c r="L240" s="111"/>
      <c r="M240" s="117"/>
      <c r="N240" s="80"/>
      <c r="O240" s="80"/>
      <c r="P240" s="80"/>
      <c r="Q240" s="80"/>
      <c r="R240" s="80"/>
      <c r="S240" s="80"/>
      <c r="T240" s="80"/>
      <c r="U240" s="80"/>
      <c r="V240" s="80"/>
    </row>
    <row r="241" spans="1:22" s="86" customFormat="1" outlineLevel="1">
      <c r="A241" s="119" t="s">
        <v>264</v>
      </c>
      <c r="B241" s="109" t="s">
        <v>595</v>
      </c>
      <c r="C241" s="109" t="s">
        <v>244</v>
      </c>
      <c r="D241" s="122">
        <v>44197</v>
      </c>
      <c r="E241" s="122">
        <v>44561</v>
      </c>
      <c r="F241" s="122">
        <v>44197</v>
      </c>
      <c r="G241" s="122"/>
      <c r="H241" s="53" t="s">
        <v>14</v>
      </c>
      <c r="I241" s="46">
        <f>I242+I243</f>
        <v>4456.9023199999992</v>
      </c>
      <c r="J241" s="46">
        <v>0</v>
      </c>
      <c r="K241" s="39">
        <f t="shared" si="4"/>
        <v>0</v>
      </c>
      <c r="L241" s="109" t="s">
        <v>843</v>
      </c>
      <c r="M241" s="115" t="s">
        <v>607</v>
      </c>
      <c r="N241" s="80"/>
      <c r="O241" s="80"/>
      <c r="P241" s="80"/>
      <c r="Q241" s="80"/>
      <c r="R241" s="80"/>
      <c r="S241" s="80"/>
      <c r="T241" s="80"/>
      <c r="U241" s="80"/>
      <c r="V241" s="80"/>
    </row>
    <row r="242" spans="1:22" s="86" customFormat="1" ht="25.5" customHeight="1" outlineLevel="1">
      <c r="A242" s="120"/>
      <c r="B242" s="110"/>
      <c r="C242" s="110"/>
      <c r="D242" s="123"/>
      <c r="E242" s="123"/>
      <c r="F242" s="123"/>
      <c r="G242" s="123"/>
      <c r="H242" s="75" t="s">
        <v>7</v>
      </c>
      <c r="I242" s="46">
        <v>4412.3329999999996</v>
      </c>
      <c r="J242" s="46">
        <v>0</v>
      </c>
      <c r="K242" s="39">
        <f t="shared" si="4"/>
        <v>0</v>
      </c>
      <c r="L242" s="110"/>
      <c r="M242" s="116"/>
      <c r="N242" s="80"/>
      <c r="O242" s="80"/>
      <c r="P242" s="80"/>
      <c r="Q242" s="80"/>
      <c r="R242" s="80"/>
      <c r="S242" s="80"/>
      <c r="T242" s="80"/>
      <c r="U242" s="80"/>
      <c r="V242" s="80"/>
    </row>
    <row r="243" spans="1:22" s="86" customFormat="1" ht="39" customHeight="1" outlineLevel="1">
      <c r="A243" s="121"/>
      <c r="B243" s="111"/>
      <c r="C243" s="111"/>
      <c r="D243" s="124"/>
      <c r="E243" s="124"/>
      <c r="F243" s="124"/>
      <c r="G243" s="124"/>
      <c r="H243" s="75" t="s">
        <v>6</v>
      </c>
      <c r="I243" s="46">
        <v>44.569319999999998</v>
      </c>
      <c r="J243" s="46">
        <v>0</v>
      </c>
      <c r="K243" s="39">
        <f t="shared" si="4"/>
        <v>0</v>
      </c>
      <c r="L243" s="111"/>
      <c r="M243" s="117"/>
      <c r="N243" s="80"/>
      <c r="O243" s="80"/>
      <c r="P243" s="80"/>
      <c r="Q243" s="80"/>
      <c r="R243" s="80"/>
      <c r="S243" s="80"/>
      <c r="T243" s="80"/>
      <c r="U243" s="80"/>
      <c r="V243" s="80"/>
    </row>
    <row r="244" spans="1:22" s="86" customFormat="1" outlineLevel="1">
      <c r="A244" s="119" t="s">
        <v>266</v>
      </c>
      <c r="B244" s="109" t="s">
        <v>257</v>
      </c>
      <c r="C244" s="109" t="s">
        <v>258</v>
      </c>
      <c r="D244" s="122">
        <v>44197</v>
      </c>
      <c r="E244" s="122">
        <v>44561</v>
      </c>
      <c r="F244" s="122">
        <v>44197</v>
      </c>
      <c r="G244" s="122">
        <v>44561</v>
      </c>
      <c r="H244" s="53" t="s">
        <v>14</v>
      </c>
      <c r="I244" s="46">
        <f>I245+I246</f>
        <v>7904</v>
      </c>
      <c r="J244" s="46">
        <f>J245+J246</f>
        <v>8746.3549999999996</v>
      </c>
      <c r="K244" s="39">
        <f t="shared" si="4"/>
        <v>110.65732540485828</v>
      </c>
      <c r="L244" s="109" t="s">
        <v>885</v>
      </c>
      <c r="M244" s="115" t="s">
        <v>604</v>
      </c>
      <c r="N244" s="80"/>
      <c r="O244" s="80"/>
      <c r="P244" s="80"/>
      <c r="Q244" s="80"/>
      <c r="R244" s="80"/>
      <c r="S244" s="80"/>
      <c r="T244" s="80"/>
      <c r="U244" s="80"/>
      <c r="V244" s="80"/>
    </row>
    <row r="245" spans="1:22" s="86" customFormat="1" ht="25.5" customHeight="1" outlineLevel="1">
      <c r="A245" s="120"/>
      <c r="B245" s="110"/>
      <c r="C245" s="110"/>
      <c r="D245" s="123"/>
      <c r="E245" s="123"/>
      <c r="F245" s="123"/>
      <c r="G245" s="123"/>
      <c r="H245" s="75" t="s">
        <v>7</v>
      </c>
      <c r="I245" s="46">
        <v>7824.96</v>
      </c>
      <c r="J245" s="46">
        <v>7824.96</v>
      </c>
      <c r="K245" s="39">
        <f t="shared" si="4"/>
        <v>100</v>
      </c>
      <c r="L245" s="110"/>
      <c r="M245" s="116"/>
      <c r="N245" s="80"/>
      <c r="O245" s="80"/>
      <c r="P245" s="80"/>
      <c r="Q245" s="80"/>
      <c r="R245" s="80"/>
      <c r="S245" s="80"/>
      <c r="T245" s="80"/>
      <c r="U245" s="80"/>
      <c r="V245" s="80"/>
    </row>
    <row r="246" spans="1:22" s="86" customFormat="1" ht="25.5" customHeight="1" outlineLevel="1">
      <c r="A246" s="121"/>
      <c r="B246" s="111"/>
      <c r="C246" s="111"/>
      <c r="D246" s="124"/>
      <c r="E246" s="124"/>
      <c r="F246" s="124"/>
      <c r="G246" s="124"/>
      <c r="H246" s="75" t="s">
        <v>6</v>
      </c>
      <c r="I246" s="46">
        <v>79.040000000000006</v>
      </c>
      <c r="J246" s="46">
        <v>921.39499999999998</v>
      </c>
      <c r="K246" s="39">
        <f t="shared" si="4"/>
        <v>1165.7325404858298</v>
      </c>
      <c r="L246" s="111"/>
      <c r="M246" s="117"/>
      <c r="N246" s="80"/>
      <c r="O246" s="80"/>
      <c r="P246" s="80"/>
      <c r="Q246" s="80"/>
      <c r="R246" s="80"/>
      <c r="S246" s="80"/>
      <c r="T246" s="80"/>
      <c r="U246" s="80"/>
      <c r="V246" s="80"/>
    </row>
    <row r="247" spans="1:22" s="86" customFormat="1" outlineLevel="1">
      <c r="A247" s="119" t="s">
        <v>268</v>
      </c>
      <c r="B247" s="109" t="s">
        <v>260</v>
      </c>
      <c r="C247" s="109" t="s">
        <v>258</v>
      </c>
      <c r="D247" s="122">
        <v>44197</v>
      </c>
      <c r="E247" s="122">
        <v>44561</v>
      </c>
      <c r="F247" s="122">
        <v>44197</v>
      </c>
      <c r="G247" s="122">
        <v>44561</v>
      </c>
      <c r="H247" s="53" t="s">
        <v>14</v>
      </c>
      <c r="I247" s="46">
        <f>I248+I249</f>
        <v>5408.1220000000003</v>
      </c>
      <c r="J247" s="46">
        <f>J248+J249</f>
        <v>5408.1220000000003</v>
      </c>
      <c r="K247" s="39">
        <f t="shared" si="4"/>
        <v>100</v>
      </c>
      <c r="L247" s="109" t="s">
        <v>886</v>
      </c>
      <c r="M247" s="115" t="s">
        <v>604</v>
      </c>
      <c r="N247" s="80"/>
      <c r="O247" s="80"/>
      <c r="P247" s="80"/>
      <c r="Q247" s="80"/>
      <c r="R247" s="80"/>
      <c r="S247" s="80"/>
      <c r="T247" s="80"/>
      <c r="U247" s="80"/>
      <c r="V247" s="80"/>
    </row>
    <row r="248" spans="1:22" s="86" customFormat="1" ht="25.5" customHeight="1" outlineLevel="1">
      <c r="A248" s="120"/>
      <c r="B248" s="110"/>
      <c r="C248" s="110"/>
      <c r="D248" s="123"/>
      <c r="E248" s="123"/>
      <c r="F248" s="123"/>
      <c r="G248" s="123"/>
      <c r="H248" s="75" t="s">
        <v>7</v>
      </c>
      <c r="I248" s="46">
        <v>5354.04</v>
      </c>
      <c r="J248" s="46">
        <v>5354.04</v>
      </c>
      <c r="K248" s="39">
        <f t="shared" si="4"/>
        <v>100</v>
      </c>
      <c r="L248" s="110"/>
      <c r="M248" s="116"/>
      <c r="N248" s="80"/>
      <c r="O248" s="80"/>
      <c r="P248" s="80"/>
      <c r="Q248" s="80"/>
      <c r="R248" s="80"/>
      <c r="S248" s="80"/>
      <c r="T248" s="80"/>
      <c r="U248" s="80"/>
      <c r="V248" s="80"/>
    </row>
    <row r="249" spans="1:22" s="86" customFormat="1" ht="25.5" customHeight="1" outlineLevel="1">
      <c r="A249" s="121"/>
      <c r="B249" s="111"/>
      <c r="C249" s="111"/>
      <c r="D249" s="124"/>
      <c r="E249" s="124"/>
      <c r="F249" s="124"/>
      <c r="G249" s="124"/>
      <c r="H249" s="75" t="s">
        <v>6</v>
      </c>
      <c r="I249" s="46">
        <v>54.082000000000001</v>
      </c>
      <c r="J249" s="46">
        <v>54.082000000000001</v>
      </c>
      <c r="K249" s="39">
        <f t="shared" si="4"/>
        <v>100</v>
      </c>
      <c r="L249" s="111"/>
      <c r="M249" s="117"/>
      <c r="N249" s="80"/>
      <c r="O249" s="80"/>
      <c r="P249" s="80"/>
      <c r="Q249" s="80"/>
      <c r="R249" s="80"/>
      <c r="S249" s="80"/>
      <c r="T249" s="80"/>
      <c r="U249" s="80"/>
      <c r="V249" s="80"/>
    </row>
    <row r="250" spans="1:22" s="86" customFormat="1" outlineLevel="1">
      <c r="A250" s="119" t="s">
        <v>270</v>
      </c>
      <c r="B250" s="109" t="s">
        <v>262</v>
      </c>
      <c r="C250" s="109" t="s">
        <v>263</v>
      </c>
      <c r="D250" s="122">
        <v>44197</v>
      </c>
      <c r="E250" s="122">
        <v>44561</v>
      </c>
      <c r="F250" s="122">
        <v>44197</v>
      </c>
      <c r="G250" s="122">
        <v>44561</v>
      </c>
      <c r="H250" s="53" t="s">
        <v>14</v>
      </c>
      <c r="I250" s="46">
        <f>I251+I252</f>
        <v>1344.7788499999999</v>
      </c>
      <c r="J250" s="46">
        <f>J251+J252</f>
        <v>1344.7788499999999</v>
      </c>
      <c r="K250" s="39">
        <f t="shared" si="4"/>
        <v>100</v>
      </c>
      <c r="L250" s="109" t="s">
        <v>887</v>
      </c>
      <c r="M250" s="115" t="s">
        <v>604</v>
      </c>
      <c r="N250" s="80"/>
      <c r="O250" s="80"/>
      <c r="P250" s="80"/>
      <c r="Q250" s="80"/>
      <c r="R250" s="80"/>
      <c r="S250" s="80"/>
      <c r="T250" s="80"/>
      <c r="U250" s="80"/>
      <c r="V250" s="80"/>
    </row>
    <row r="251" spans="1:22" s="86" customFormat="1" ht="25.5" customHeight="1" outlineLevel="1">
      <c r="A251" s="120"/>
      <c r="B251" s="110"/>
      <c r="C251" s="110"/>
      <c r="D251" s="123"/>
      <c r="E251" s="123"/>
      <c r="F251" s="123"/>
      <c r="G251" s="123"/>
      <c r="H251" s="75" t="s">
        <v>7</v>
      </c>
      <c r="I251" s="46">
        <v>1331.3309999999999</v>
      </c>
      <c r="J251" s="46">
        <v>1331.3309999999999</v>
      </c>
      <c r="K251" s="39">
        <f t="shared" si="4"/>
        <v>100</v>
      </c>
      <c r="L251" s="110"/>
      <c r="M251" s="116"/>
      <c r="N251" s="80"/>
      <c r="O251" s="80"/>
      <c r="P251" s="80"/>
      <c r="Q251" s="80"/>
      <c r="R251" s="80"/>
      <c r="S251" s="80"/>
      <c r="T251" s="80"/>
      <c r="U251" s="80"/>
      <c r="V251" s="80"/>
    </row>
    <row r="252" spans="1:22" s="86" customFormat="1" ht="25.5" customHeight="1" outlineLevel="1">
      <c r="A252" s="121"/>
      <c r="B252" s="111"/>
      <c r="C252" s="111"/>
      <c r="D252" s="124"/>
      <c r="E252" s="124"/>
      <c r="F252" s="124"/>
      <c r="G252" s="124"/>
      <c r="H252" s="75" t="s">
        <v>6</v>
      </c>
      <c r="I252" s="46">
        <v>13.447850000000001</v>
      </c>
      <c r="J252" s="46">
        <v>13.447850000000001</v>
      </c>
      <c r="K252" s="39">
        <f t="shared" si="4"/>
        <v>100</v>
      </c>
      <c r="L252" s="111"/>
      <c r="M252" s="117"/>
      <c r="N252" s="80"/>
      <c r="O252" s="80"/>
      <c r="P252" s="80"/>
      <c r="Q252" s="80"/>
      <c r="R252" s="80"/>
      <c r="S252" s="80"/>
      <c r="T252" s="80"/>
      <c r="U252" s="80"/>
      <c r="V252" s="80"/>
    </row>
    <row r="253" spans="1:22" s="86" customFormat="1" outlineLevel="1">
      <c r="A253" s="119" t="s">
        <v>272</v>
      </c>
      <c r="B253" s="109" t="s">
        <v>265</v>
      </c>
      <c r="C253" s="109" t="s">
        <v>263</v>
      </c>
      <c r="D253" s="122">
        <v>44197</v>
      </c>
      <c r="E253" s="122">
        <v>44561</v>
      </c>
      <c r="F253" s="122">
        <v>44197</v>
      </c>
      <c r="G253" s="122">
        <v>44561</v>
      </c>
      <c r="H253" s="53" t="s">
        <v>14</v>
      </c>
      <c r="I253" s="46">
        <v>1856.22</v>
      </c>
      <c r="J253" s="46">
        <f>J254+J255</f>
        <v>1856.2198600000002</v>
      </c>
      <c r="K253" s="39">
        <f t="shared" si="4"/>
        <v>99.999992457790569</v>
      </c>
      <c r="L253" s="109" t="s">
        <v>888</v>
      </c>
      <c r="M253" s="115" t="s">
        <v>604</v>
      </c>
      <c r="N253" s="80"/>
      <c r="O253" s="80"/>
      <c r="P253" s="80"/>
      <c r="Q253" s="80"/>
      <c r="R253" s="80"/>
      <c r="S253" s="80"/>
      <c r="T253" s="80"/>
      <c r="U253" s="80"/>
      <c r="V253" s="80"/>
    </row>
    <row r="254" spans="1:22" s="86" customFormat="1" ht="25.5" customHeight="1" outlineLevel="1">
      <c r="A254" s="120"/>
      <c r="B254" s="110"/>
      <c r="C254" s="110"/>
      <c r="D254" s="123"/>
      <c r="E254" s="123"/>
      <c r="F254" s="123"/>
      <c r="G254" s="123"/>
      <c r="H254" s="75" t="s">
        <v>7</v>
      </c>
      <c r="I254" s="46">
        <v>1837.633</v>
      </c>
      <c r="J254" s="46">
        <v>1837.633</v>
      </c>
      <c r="K254" s="39">
        <f t="shared" si="4"/>
        <v>100</v>
      </c>
      <c r="L254" s="110"/>
      <c r="M254" s="116"/>
      <c r="N254" s="80"/>
      <c r="O254" s="80"/>
      <c r="P254" s="80"/>
      <c r="Q254" s="80"/>
      <c r="R254" s="80"/>
      <c r="S254" s="80"/>
      <c r="T254" s="80"/>
      <c r="U254" s="80"/>
      <c r="V254" s="80"/>
    </row>
    <row r="255" spans="1:22" s="86" customFormat="1" ht="25.5" customHeight="1" outlineLevel="1">
      <c r="A255" s="121"/>
      <c r="B255" s="111"/>
      <c r="C255" s="111"/>
      <c r="D255" s="124"/>
      <c r="E255" s="124"/>
      <c r="F255" s="124"/>
      <c r="G255" s="124"/>
      <c r="H255" s="75" t="s">
        <v>6</v>
      </c>
      <c r="I255" s="46">
        <v>18.586860000000001</v>
      </c>
      <c r="J255" s="46">
        <v>18.586860000000001</v>
      </c>
      <c r="K255" s="39">
        <f t="shared" si="4"/>
        <v>100</v>
      </c>
      <c r="L255" s="111"/>
      <c r="M255" s="117"/>
      <c r="N255" s="80"/>
      <c r="O255" s="80"/>
      <c r="P255" s="80"/>
      <c r="Q255" s="80"/>
      <c r="R255" s="80"/>
      <c r="S255" s="80"/>
      <c r="T255" s="80"/>
      <c r="U255" s="80"/>
      <c r="V255" s="80"/>
    </row>
    <row r="256" spans="1:22" s="86" customFormat="1" outlineLevel="1">
      <c r="A256" s="119" t="s">
        <v>273</v>
      </c>
      <c r="B256" s="109" t="s">
        <v>267</v>
      </c>
      <c r="C256" s="109" t="s">
        <v>263</v>
      </c>
      <c r="D256" s="122">
        <v>44197</v>
      </c>
      <c r="E256" s="122">
        <v>44561</v>
      </c>
      <c r="F256" s="122">
        <v>44197</v>
      </c>
      <c r="G256" s="122">
        <v>44561</v>
      </c>
      <c r="H256" s="53" t="s">
        <v>14</v>
      </c>
      <c r="I256" s="46">
        <v>8805.7099999999991</v>
      </c>
      <c r="J256" s="46">
        <v>8805.7099999999991</v>
      </c>
      <c r="K256" s="39">
        <f t="shared" si="4"/>
        <v>100</v>
      </c>
      <c r="L256" s="109" t="s">
        <v>419</v>
      </c>
      <c r="M256" s="115" t="s">
        <v>604</v>
      </c>
      <c r="N256" s="80"/>
      <c r="O256" s="80"/>
      <c r="P256" s="80"/>
      <c r="Q256" s="80"/>
      <c r="R256" s="80"/>
      <c r="S256" s="80"/>
      <c r="T256" s="80"/>
      <c r="U256" s="80"/>
      <c r="V256" s="80"/>
    </row>
    <row r="257" spans="1:22" s="86" customFormat="1" ht="25.5" customHeight="1" outlineLevel="1">
      <c r="A257" s="120"/>
      <c r="B257" s="110"/>
      <c r="C257" s="110"/>
      <c r="D257" s="123"/>
      <c r="E257" s="123"/>
      <c r="F257" s="123"/>
      <c r="G257" s="123"/>
      <c r="H257" s="75" t="s">
        <v>7</v>
      </c>
      <c r="I257" s="46">
        <v>8717.6470000000008</v>
      </c>
      <c r="J257" s="46">
        <v>8717.6470000000008</v>
      </c>
      <c r="K257" s="39">
        <f t="shared" si="4"/>
        <v>100</v>
      </c>
      <c r="L257" s="110"/>
      <c r="M257" s="116"/>
      <c r="N257" s="80"/>
      <c r="O257" s="80"/>
      <c r="P257" s="80"/>
      <c r="Q257" s="80"/>
      <c r="R257" s="80"/>
      <c r="S257" s="80"/>
      <c r="T257" s="80"/>
      <c r="U257" s="80"/>
      <c r="V257" s="80"/>
    </row>
    <row r="258" spans="1:22" s="86" customFormat="1" ht="25.5" customHeight="1" outlineLevel="1">
      <c r="A258" s="121"/>
      <c r="B258" s="111"/>
      <c r="C258" s="111"/>
      <c r="D258" s="124"/>
      <c r="E258" s="124"/>
      <c r="F258" s="124"/>
      <c r="G258" s="124"/>
      <c r="H258" s="75" t="s">
        <v>6</v>
      </c>
      <c r="I258" s="46">
        <v>88.057649999999995</v>
      </c>
      <c r="J258" s="46">
        <v>88.057649999999995</v>
      </c>
      <c r="K258" s="39">
        <f t="shared" si="4"/>
        <v>100</v>
      </c>
      <c r="L258" s="111"/>
      <c r="M258" s="117"/>
      <c r="N258" s="80"/>
      <c r="O258" s="80"/>
      <c r="P258" s="80"/>
      <c r="Q258" s="80"/>
      <c r="R258" s="80"/>
      <c r="S258" s="80"/>
      <c r="T258" s="80"/>
      <c r="U258" s="80"/>
      <c r="V258" s="80"/>
    </row>
    <row r="259" spans="1:22" s="86" customFormat="1" outlineLevel="1">
      <c r="A259" s="119" t="s">
        <v>274</v>
      </c>
      <c r="B259" s="109" t="s">
        <v>269</v>
      </c>
      <c r="C259" s="109" t="s">
        <v>263</v>
      </c>
      <c r="D259" s="122">
        <v>44197</v>
      </c>
      <c r="E259" s="122">
        <v>44561</v>
      </c>
      <c r="F259" s="122">
        <v>44197</v>
      </c>
      <c r="G259" s="122">
        <v>44561</v>
      </c>
      <c r="H259" s="53" t="s">
        <v>14</v>
      </c>
      <c r="I259" s="46">
        <v>8330.49</v>
      </c>
      <c r="J259" s="46">
        <v>8330.49</v>
      </c>
      <c r="K259" s="39">
        <f t="shared" si="4"/>
        <v>100</v>
      </c>
      <c r="L259" s="109" t="s">
        <v>889</v>
      </c>
      <c r="M259" s="115" t="s">
        <v>604</v>
      </c>
      <c r="N259" s="80"/>
      <c r="O259" s="80"/>
      <c r="P259" s="80"/>
      <c r="Q259" s="80"/>
      <c r="R259" s="80"/>
      <c r="S259" s="80"/>
      <c r="T259" s="80"/>
      <c r="U259" s="80"/>
      <c r="V259" s="80"/>
    </row>
    <row r="260" spans="1:22" s="86" customFormat="1" ht="25.5" customHeight="1" outlineLevel="1">
      <c r="A260" s="120"/>
      <c r="B260" s="110"/>
      <c r="C260" s="110"/>
      <c r="D260" s="123"/>
      <c r="E260" s="123"/>
      <c r="F260" s="123"/>
      <c r="G260" s="123"/>
      <c r="H260" s="75" t="s">
        <v>7</v>
      </c>
      <c r="I260" s="46">
        <v>8247.1779999999999</v>
      </c>
      <c r="J260" s="46">
        <v>8247.1779999999999</v>
      </c>
      <c r="K260" s="39">
        <f t="shared" si="4"/>
        <v>100</v>
      </c>
      <c r="L260" s="110"/>
      <c r="M260" s="116"/>
      <c r="N260" s="80"/>
      <c r="O260" s="80"/>
      <c r="P260" s="80"/>
      <c r="Q260" s="80"/>
      <c r="R260" s="80"/>
      <c r="S260" s="80"/>
      <c r="T260" s="80"/>
      <c r="U260" s="80"/>
      <c r="V260" s="80"/>
    </row>
    <row r="261" spans="1:22" s="86" customFormat="1" ht="25.5" customHeight="1" outlineLevel="1">
      <c r="A261" s="121"/>
      <c r="B261" s="111"/>
      <c r="C261" s="111"/>
      <c r="D261" s="124"/>
      <c r="E261" s="124"/>
      <c r="F261" s="124"/>
      <c r="G261" s="124"/>
      <c r="H261" s="75" t="s">
        <v>6</v>
      </c>
      <c r="I261" s="46">
        <v>83.305359999999993</v>
      </c>
      <c r="J261" s="46">
        <v>83.305359999999993</v>
      </c>
      <c r="K261" s="39">
        <f t="shared" si="4"/>
        <v>100</v>
      </c>
      <c r="L261" s="111"/>
      <c r="M261" s="117"/>
      <c r="N261" s="80"/>
      <c r="O261" s="80"/>
      <c r="P261" s="80"/>
      <c r="Q261" s="80"/>
      <c r="R261" s="80"/>
      <c r="S261" s="80"/>
      <c r="T261" s="80"/>
      <c r="U261" s="80"/>
      <c r="V261" s="80"/>
    </row>
    <row r="262" spans="1:22" s="86" customFormat="1" outlineLevel="1">
      <c r="A262" s="119" t="s">
        <v>275</v>
      </c>
      <c r="B262" s="109" t="s">
        <v>271</v>
      </c>
      <c r="C262" s="109" t="s">
        <v>263</v>
      </c>
      <c r="D262" s="122">
        <v>44197</v>
      </c>
      <c r="E262" s="122">
        <v>44561</v>
      </c>
      <c r="F262" s="122">
        <v>44197</v>
      </c>
      <c r="G262" s="122">
        <v>44561</v>
      </c>
      <c r="H262" s="53" t="s">
        <v>14</v>
      </c>
      <c r="I262" s="46">
        <v>595.42999999999995</v>
      </c>
      <c r="J262" s="46">
        <f>J263+J264</f>
        <v>595.42801999999995</v>
      </c>
      <c r="K262" s="39">
        <f t="shared" si="4"/>
        <v>99.999667467208582</v>
      </c>
      <c r="L262" s="109" t="s">
        <v>890</v>
      </c>
      <c r="M262" s="115" t="s">
        <v>604</v>
      </c>
      <c r="N262" s="80"/>
      <c r="O262" s="80"/>
      <c r="P262" s="80"/>
      <c r="Q262" s="80"/>
      <c r="R262" s="80"/>
      <c r="S262" s="80"/>
      <c r="T262" s="80"/>
      <c r="U262" s="80"/>
      <c r="V262" s="80"/>
    </row>
    <row r="263" spans="1:22" s="86" customFormat="1" ht="25.5" customHeight="1" outlineLevel="1">
      <c r="A263" s="120"/>
      <c r="B263" s="110"/>
      <c r="C263" s="110"/>
      <c r="D263" s="123"/>
      <c r="E263" s="123"/>
      <c r="F263" s="123"/>
      <c r="G263" s="123"/>
      <c r="H263" s="75" t="s">
        <v>7</v>
      </c>
      <c r="I263" s="46">
        <v>589.47299999999996</v>
      </c>
      <c r="J263" s="46">
        <v>589.47299999999996</v>
      </c>
      <c r="K263" s="39">
        <f t="shared" si="4"/>
        <v>100</v>
      </c>
      <c r="L263" s="110"/>
      <c r="M263" s="116"/>
      <c r="N263" s="80"/>
      <c r="O263" s="80"/>
      <c r="P263" s="80"/>
      <c r="Q263" s="80"/>
      <c r="R263" s="80"/>
      <c r="S263" s="80"/>
      <c r="T263" s="80"/>
      <c r="U263" s="80"/>
      <c r="V263" s="80"/>
    </row>
    <row r="264" spans="1:22" s="86" customFormat="1" ht="25.5" customHeight="1" outlineLevel="1">
      <c r="A264" s="121"/>
      <c r="B264" s="111"/>
      <c r="C264" s="111"/>
      <c r="D264" s="124"/>
      <c r="E264" s="124"/>
      <c r="F264" s="124"/>
      <c r="G264" s="124"/>
      <c r="H264" s="75" t="s">
        <v>6</v>
      </c>
      <c r="I264" s="46">
        <v>5.9550200000000002</v>
      </c>
      <c r="J264" s="46">
        <v>5.9550200000000002</v>
      </c>
      <c r="K264" s="39">
        <f t="shared" si="4"/>
        <v>100</v>
      </c>
      <c r="L264" s="111"/>
      <c r="M264" s="117"/>
      <c r="N264" s="80"/>
      <c r="O264" s="80"/>
      <c r="P264" s="80"/>
      <c r="Q264" s="80"/>
      <c r="R264" s="80"/>
      <c r="S264" s="80"/>
      <c r="T264" s="80"/>
      <c r="U264" s="80"/>
      <c r="V264" s="80"/>
    </row>
    <row r="265" spans="1:22" s="86" customFormat="1" outlineLevel="1">
      <c r="A265" s="119" t="s">
        <v>276</v>
      </c>
      <c r="B265" s="109" t="s">
        <v>277</v>
      </c>
      <c r="C265" s="109" t="s">
        <v>263</v>
      </c>
      <c r="D265" s="122">
        <v>44197</v>
      </c>
      <c r="E265" s="122">
        <v>44561</v>
      </c>
      <c r="F265" s="122">
        <v>44197</v>
      </c>
      <c r="G265" s="122">
        <v>44561</v>
      </c>
      <c r="H265" s="53" t="s">
        <v>14</v>
      </c>
      <c r="I265" s="46">
        <v>598.73</v>
      </c>
      <c r="J265" s="46">
        <f>J266+J267</f>
        <v>598.72615000000008</v>
      </c>
      <c r="K265" s="39">
        <f t="shared" si="4"/>
        <v>99.999356972257956</v>
      </c>
      <c r="L265" s="109" t="s">
        <v>891</v>
      </c>
      <c r="M265" s="115" t="s">
        <v>604</v>
      </c>
      <c r="N265" s="80"/>
      <c r="O265" s="80"/>
      <c r="P265" s="80"/>
      <c r="Q265" s="80"/>
      <c r="R265" s="80"/>
      <c r="S265" s="80"/>
      <c r="T265" s="80"/>
      <c r="U265" s="80"/>
      <c r="V265" s="80"/>
    </row>
    <row r="266" spans="1:22" s="86" customFormat="1" ht="25.5" customHeight="1" outlineLevel="1">
      <c r="A266" s="120"/>
      <c r="B266" s="110"/>
      <c r="C266" s="110"/>
      <c r="D266" s="123"/>
      <c r="E266" s="123"/>
      <c r="F266" s="123"/>
      <c r="G266" s="123"/>
      <c r="H266" s="75" t="s">
        <v>7</v>
      </c>
      <c r="I266" s="46">
        <v>592.73800000000006</v>
      </c>
      <c r="J266" s="46">
        <v>592.73800000000006</v>
      </c>
      <c r="K266" s="39">
        <f t="shared" si="4"/>
        <v>100</v>
      </c>
      <c r="L266" s="110"/>
      <c r="M266" s="116"/>
      <c r="N266" s="80"/>
      <c r="O266" s="80"/>
      <c r="P266" s="80"/>
      <c r="Q266" s="80"/>
      <c r="R266" s="80"/>
      <c r="S266" s="80"/>
      <c r="T266" s="80"/>
      <c r="U266" s="80"/>
      <c r="V266" s="80"/>
    </row>
    <row r="267" spans="1:22" s="86" customFormat="1" ht="25.5" customHeight="1" outlineLevel="1">
      <c r="A267" s="121"/>
      <c r="B267" s="111"/>
      <c r="C267" s="111"/>
      <c r="D267" s="124"/>
      <c r="E267" s="124"/>
      <c r="F267" s="124"/>
      <c r="G267" s="124"/>
      <c r="H267" s="75" t="s">
        <v>6</v>
      </c>
      <c r="I267" s="46">
        <v>5.9881500000000001</v>
      </c>
      <c r="J267" s="46">
        <v>5.9881500000000001</v>
      </c>
      <c r="K267" s="39">
        <f t="shared" si="4"/>
        <v>100</v>
      </c>
      <c r="L267" s="111"/>
      <c r="M267" s="117"/>
      <c r="N267" s="80"/>
      <c r="O267" s="80"/>
      <c r="P267" s="80"/>
      <c r="Q267" s="80"/>
      <c r="R267" s="80"/>
      <c r="S267" s="80"/>
      <c r="T267" s="80"/>
      <c r="U267" s="80"/>
      <c r="V267" s="80"/>
    </row>
    <row r="268" spans="1:22" s="86" customFormat="1" outlineLevel="1">
      <c r="A268" s="119" t="s">
        <v>449</v>
      </c>
      <c r="B268" s="109" t="s">
        <v>278</v>
      </c>
      <c r="C268" s="109" t="s">
        <v>279</v>
      </c>
      <c r="D268" s="122">
        <v>44197</v>
      </c>
      <c r="E268" s="122">
        <v>44561</v>
      </c>
      <c r="F268" s="122">
        <v>44197</v>
      </c>
      <c r="G268" s="122">
        <v>44561</v>
      </c>
      <c r="H268" s="53" t="s">
        <v>14</v>
      </c>
      <c r="I268" s="46">
        <f>I269+I270</f>
        <v>5504.7792099999997</v>
      </c>
      <c r="J268" s="46">
        <f>J269+J270</f>
        <v>5504.7792099999997</v>
      </c>
      <c r="K268" s="39">
        <f t="shared" si="4"/>
        <v>100</v>
      </c>
      <c r="L268" s="109" t="s">
        <v>892</v>
      </c>
      <c r="M268" s="115" t="s">
        <v>604</v>
      </c>
      <c r="N268" s="80"/>
      <c r="O268" s="80"/>
      <c r="P268" s="80"/>
      <c r="Q268" s="80"/>
      <c r="R268" s="80"/>
      <c r="S268" s="80"/>
      <c r="T268" s="80"/>
      <c r="U268" s="80"/>
      <c r="V268" s="80"/>
    </row>
    <row r="269" spans="1:22" s="86" customFormat="1" ht="25.5" customHeight="1" outlineLevel="1">
      <c r="A269" s="120"/>
      <c r="B269" s="110"/>
      <c r="C269" s="110"/>
      <c r="D269" s="123"/>
      <c r="E269" s="123"/>
      <c r="F269" s="123"/>
      <c r="G269" s="123"/>
      <c r="H269" s="75" t="s">
        <v>7</v>
      </c>
      <c r="I269" s="46">
        <v>5449.7309999999998</v>
      </c>
      <c r="J269" s="46">
        <v>5449.7309999999998</v>
      </c>
      <c r="K269" s="39">
        <f t="shared" si="4"/>
        <v>100</v>
      </c>
      <c r="L269" s="110"/>
      <c r="M269" s="116"/>
      <c r="N269" s="80"/>
      <c r="O269" s="80"/>
      <c r="P269" s="80"/>
      <c r="Q269" s="80"/>
      <c r="R269" s="80"/>
      <c r="S269" s="80"/>
      <c r="T269" s="80"/>
      <c r="U269" s="80"/>
      <c r="V269" s="80"/>
    </row>
    <row r="270" spans="1:22" s="86" customFormat="1" ht="25.5" customHeight="1" outlineLevel="1">
      <c r="A270" s="121"/>
      <c r="B270" s="111"/>
      <c r="C270" s="111"/>
      <c r="D270" s="124"/>
      <c r="E270" s="124"/>
      <c r="F270" s="124"/>
      <c r="G270" s="124"/>
      <c r="H270" s="75" t="s">
        <v>6</v>
      </c>
      <c r="I270" s="46">
        <v>55.048209999999997</v>
      </c>
      <c r="J270" s="46">
        <v>55.048209999999997</v>
      </c>
      <c r="K270" s="39">
        <f t="shared" si="4"/>
        <v>100</v>
      </c>
      <c r="L270" s="111"/>
      <c r="M270" s="117"/>
      <c r="N270" s="80"/>
      <c r="O270" s="80"/>
      <c r="P270" s="80"/>
      <c r="Q270" s="80"/>
      <c r="R270" s="80"/>
      <c r="S270" s="80"/>
      <c r="T270" s="80"/>
      <c r="U270" s="80"/>
      <c r="V270" s="80"/>
    </row>
    <row r="271" spans="1:22" s="86" customFormat="1" ht="29.25" customHeight="1" outlineLevel="1">
      <c r="A271" s="119" t="s">
        <v>596</v>
      </c>
      <c r="B271" s="109" t="s">
        <v>280</v>
      </c>
      <c r="C271" s="109" t="s">
        <v>279</v>
      </c>
      <c r="D271" s="122">
        <v>44197</v>
      </c>
      <c r="E271" s="122">
        <v>44561</v>
      </c>
      <c r="F271" s="122">
        <v>44197</v>
      </c>
      <c r="G271" s="122">
        <v>44561</v>
      </c>
      <c r="H271" s="53" t="s">
        <v>14</v>
      </c>
      <c r="I271" s="46">
        <f>I272+I273</f>
        <v>6628.3992600000001</v>
      </c>
      <c r="J271" s="46">
        <f>J272+J273</f>
        <v>6628.3992600000001</v>
      </c>
      <c r="K271" s="39">
        <f t="shared" si="4"/>
        <v>100</v>
      </c>
      <c r="L271" s="109" t="s">
        <v>893</v>
      </c>
      <c r="M271" s="115" t="s">
        <v>604</v>
      </c>
      <c r="N271" s="80"/>
      <c r="O271" s="80"/>
      <c r="P271" s="80"/>
      <c r="Q271" s="80"/>
      <c r="R271" s="80"/>
      <c r="S271" s="80"/>
      <c r="T271" s="80"/>
      <c r="U271" s="80"/>
      <c r="V271" s="80"/>
    </row>
    <row r="272" spans="1:22" s="86" customFormat="1" ht="25.5" customHeight="1" outlineLevel="1">
      <c r="A272" s="120"/>
      <c r="B272" s="110"/>
      <c r="C272" s="110"/>
      <c r="D272" s="123"/>
      <c r="E272" s="123"/>
      <c r="F272" s="123"/>
      <c r="G272" s="123"/>
      <c r="H272" s="75" t="s">
        <v>7</v>
      </c>
      <c r="I272" s="46">
        <v>6561.8050000000003</v>
      </c>
      <c r="J272" s="46">
        <v>6561.8050000000003</v>
      </c>
      <c r="K272" s="39">
        <f t="shared" si="4"/>
        <v>100</v>
      </c>
      <c r="L272" s="110"/>
      <c r="M272" s="116"/>
      <c r="N272" s="80"/>
      <c r="O272" s="80"/>
      <c r="P272" s="80"/>
      <c r="Q272" s="80"/>
      <c r="R272" s="80"/>
      <c r="S272" s="80"/>
      <c r="T272" s="80"/>
      <c r="U272" s="80"/>
      <c r="V272" s="80"/>
    </row>
    <row r="273" spans="1:22" s="86" customFormat="1" ht="25.5" customHeight="1" outlineLevel="1">
      <c r="A273" s="121"/>
      <c r="B273" s="111"/>
      <c r="C273" s="111"/>
      <c r="D273" s="124"/>
      <c r="E273" s="124"/>
      <c r="F273" s="124"/>
      <c r="G273" s="124"/>
      <c r="H273" s="75" t="s">
        <v>6</v>
      </c>
      <c r="I273" s="46">
        <v>66.594260000000006</v>
      </c>
      <c r="J273" s="46">
        <v>66.594260000000006</v>
      </c>
      <c r="K273" s="39">
        <f t="shared" si="4"/>
        <v>100</v>
      </c>
      <c r="L273" s="111"/>
      <c r="M273" s="117"/>
      <c r="N273" s="80"/>
      <c r="O273" s="80"/>
      <c r="P273" s="80"/>
      <c r="Q273" s="80"/>
      <c r="R273" s="80"/>
      <c r="S273" s="80"/>
      <c r="T273" s="80"/>
      <c r="U273" s="80"/>
      <c r="V273" s="80"/>
    </row>
    <row r="274" spans="1:22" s="86" customFormat="1" outlineLevel="1">
      <c r="A274" s="119" t="s">
        <v>597</v>
      </c>
      <c r="B274" s="109" t="s">
        <v>281</v>
      </c>
      <c r="C274" s="109" t="s">
        <v>279</v>
      </c>
      <c r="D274" s="122">
        <v>44197</v>
      </c>
      <c r="E274" s="122">
        <v>44561</v>
      </c>
      <c r="F274" s="122">
        <v>44197</v>
      </c>
      <c r="G274" s="122">
        <v>44561</v>
      </c>
      <c r="H274" s="53" t="s">
        <v>14</v>
      </c>
      <c r="I274" s="46">
        <f>I275+I276</f>
        <v>3175.8984100000002</v>
      </c>
      <c r="J274" s="46">
        <f>J276+J275</f>
        <v>3175.8984100000002</v>
      </c>
      <c r="K274" s="39">
        <f t="shared" si="4"/>
        <v>100</v>
      </c>
      <c r="L274" s="109" t="s">
        <v>894</v>
      </c>
      <c r="M274" s="115" t="s">
        <v>604</v>
      </c>
      <c r="N274" s="80"/>
      <c r="O274" s="80"/>
      <c r="P274" s="80"/>
      <c r="Q274" s="80"/>
      <c r="R274" s="80"/>
      <c r="S274" s="80"/>
      <c r="T274" s="80"/>
      <c r="U274" s="80"/>
      <c r="V274" s="80"/>
    </row>
    <row r="275" spans="1:22" s="86" customFormat="1" ht="25.5" customHeight="1" outlineLevel="1">
      <c r="A275" s="120"/>
      <c r="B275" s="110"/>
      <c r="C275" s="110"/>
      <c r="D275" s="123"/>
      <c r="E275" s="123"/>
      <c r="F275" s="123"/>
      <c r="G275" s="123"/>
      <c r="H275" s="75" t="s">
        <v>7</v>
      </c>
      <c r="I275" s="46">
        <v>3144.1390000000001</v>
      </c>
      <c r="J275" s="46">
        <v>3144.1390000000001</v>
      </c>
      <c r="K275" s="39">
        <f t="shared" si="4"/>
        <v>100</v>
      </c>
      <c r="L275" s="110"/>
      <c r="M275" s="116"/>
      <c r="N275" s="80"/>
      <c r="O275" s="80"/>
      <c r="P275" s="80"/>
      <c r="Q275" s="80"/>
      <c r="R275" s="80"/>
      <c r="S275" s="80"/>
      <c r="T275" s="80"/>
      <c r="U275" s="80"/>
      <c r="V275" s="80"/>
    </row>
    <row r="276" spans="1:22" s="86" customFormat="1" ht="25.5" outlineLevel="1">
      <c r="A276" s="121"/>
      <c r="B276" s="111"/>
      <c r="C276" s="111"/>
      <c r="D276" s="124"/>
      <c r="E276" s="124"/>
      <c r="F276" s="124"/>
      <c r="G276" s="124"/>
      <c r="H276" s="75" t="s">
        <v>6</v>
      </c>
      <c r="I276" s="46">
        <v>31.759409999999999</v>
      </c>
      <c r="J276" s="46">
        <v>31.759409999999999</v>
      </c>
      <c r="K276" s="39">
        <f t="shared" si="4"/>
        <v>100</v>
      </c>
      <c r="L276" s="111"/>
      <c r="M276" s="117"/>
      <c r="N276" s="80"/>
      <c r="O276" s="80"/>
      <c r="P276" s="80"/>
      <c r="Q276" s="80"/>
      <c r="R276" s="80"/>
      <c r="S276" s="80"/>
      <c r="T276" s="80"/>
      <c r="U276" s="80"/>
      <c r="V276" s="80"/>
    </row>
    <row r="277" spans="1:22" s="86" customFormat="1" outlineLevel="1">
      <c r="A277" s="119" t="s">
        <v>599</v>
      </c>
      <c r="B277" s="109" t="s">
        <v>282</v>
      </c>
      <c r="C277" s="109" t="s">
        <v>279</v>
      </c>
      <c r="D277" s="122">
        <v>44197</v>
      </c>
      <c r="E277" s="122">
        <v>44561</v>
      </c>
      <c r="F277" s="122">
        <v>44197</v>
      </c>
      <c r="G277" s="122">
        <v>44561</v>
      </c>
      <c r="H277" s="53" t="s">
        <v>14</v>
      </c>
      <c r="I277" s="46">
        <f>I278+I279</f>
        <v>12163.965</v>
      </c>
      <c r="J277" s="46">
        <f>J278+J279</f>
        <v>12163.965</v>
      </c>
      <c r="K277" s="39">
        <f t="shared" si="4"/>
        <v>100</v>
      </c>
      <c r="L277" s="109" t="s">
        <v>895</v>
      </c>
      <c r="M277" s="115" t="s">
        <v>604</v>
      </c>
      <c r="N277" s="80"/>
      <c r="O277" s="80"/>
      <c r="P277" s="80"/>
      <c r="Q277" s="80"/>
      <c r="R277" s="80"/>
      <c r="S277" s="80"/>
      <c r="T277" s="80"/>
      <c r="U277" s="80"/>
      <c r="V277" s="80"/>
    </row>
    <row r="278" spans="1:22" s="86" customFormat="1" ht="25.5" outlineLevel="1">
      <c r="A278" s="120"/>
      <c r="B278" s="110"/>
      <c r="C278" s="110"/>
      <c r="D278" s="123"/>
      <c r="E278" s="123"/>
      <c r="F278" s="123"/>
      <c r="G278" s="123"/>
      <c r="H278" s="75" t="s">
        <v>7</v>
      </c>
      <c r="I278" s="46">
        <v>12042.325000000001</v>
      </c>
      <c r="J278" s="46">
        <v>12042.325000000001</v>
      </c>
      <c r="K278" s="39">
        <f t="shared" si="4"/>
        <v>100</v>
      </c>
      <c r="L278" s="110"/>
      <c r="M278" s="116"/>
      <c r="N278" s="80"/>
      <c r="O278" s="80"/>
      <c r="P278" s="80"/>
      <c r="Q278" s="80"/>
      <c r="R278" s="80"/>
      <c r="S278" s="80"/>
      <c r="T278" s="80"/>
      <c r="U278" s="80"/>
      <c r="V278" s="80"/>
    </row>
    <row r="279" spans="1:22" s="86" customFormat="1" ht="25.5" outlineLevel="1">
      <c r="A279" s="121"/>
      <c r="B279" s="111"/>
      <c r="C279" s="111"/>
      <c r="D279" s="124"/>
      <c r="E279" s="124"/>
      <c r="F279" s="124"/>
      <c r="G279" s="124"/>
      <c r="H279" s="75" t="s">
        <v>6</v>
      </c>
      <c r="I279" s="46">
        <v>121.64</v>
      </c>
      <c r="J279" s="46">
        <v>121.64</v>
      </c>
      <c r="K279" s="39">
        <f t="shared" si="4"/>
        <v>100</v>
      </c>
      <c r="L279" s="111"/>
      <c r="M279" s="117"/>
      <c r="N279" s="80"/>
      <c r="O279" s="80"/>
      <c r="P279" s="80"/>
      <c r="Q279" s="80"/>
      <c r="R279" s="80"/>
      <c r="S279" s="80"/>
      <c r="T279" s="80"/>
      <c r="U279" s="80"/>
      <c r="V279" s="80"/>
    </row>
    <row r="280" spans="1:22" s="86" customFormat="1" outlineLevel="1">
      <c r="A280" s="119" t="s">
        <v>94</v>
      </c>
      <c r="B280" s="109" t="s">
        <v>283</v>
      </c>
      <c r="C280" s="109" t="s">
        <v>180</v>
      </c>
      <c r="D280" s="122">
        <v>44197</v>
      </c>
      <c r="E280" s="122">
        <v>44561</v>
      </c>
      <c r="F280" s="122">
        <v>44197</v>
      </c>
      <c r="G280" s="122">
        <v>44561</v>
      </c>
      <c r="H280" s="28" t="s">
        <v>14</v>
      </c>
      <c r="I280" s="46">
        <f>I281+I282</f>
        <v>391181.13406000007</v>
      </c>
      <c r="J280" s="46">
        <v>375896.78</v>
      </c>
      <c r="K280" s="88">
        <f t="shared" ref="K280" si="9">J280/I280*100</f>
        <v>96.092768099175331</v>
      </c>
      <c r="L280" s="131"/>
      <c r="M280" s="159"/>
      <c r="N280" s="80"/>
      <c r="O280" s="80"/>
      <c r="P280" s="80"/>
      <c r="Q280" s="80"/>
      <c r="R280" s="80"/>
      <c r="S280" s="80"/>
      <c r="T280" s="80"/>
      <c r="U280" s="80"/>
      <c r="V280" s="80"/>
    </row>
    <row r="281" spans="1:22" s="86" customFormat="1" ht="41.25" customHeight="1" outlineLevel="1">
      <c r="A281" s="120"/>
      <c r="B281" s="110"/>
      <c r="C281" s="110"/>
      <c r="D281" s="123"/>
      <c r="E281" s="123"/>
      <c r="F281" s="123"/>
      <c r="G281" s="123"/>
      <c r="H281" s="28" t="s">
        <v>7</v>
      </c>
      <c r="I281" s="46">
        <f>I284+I287+I290+I292+I293+I295+I298+I301+I304+I307+I309+I311+I314+I317+I320+I323+I326+I329+I332+I334</f>
        <v>370906.10000000009</v>
      </c>
      <c r="J281" s="46">
        <f>J284+J287+J290+J292+J293+J295+J298+J301+J304+J307+J309+J311+J314+J317+J320+J323+J326+J329+J332+J334</f>
        <v>356708.55633000005</v>
      </c>
      <c r="K281" s="88">
        <f t="shared" si="4"/>
        <v>96.172200006955933</v>
      </c>
      <c r="L281" s="132"/>
      <c r="M281" s="160"/>
      <c r="N281" s="80"/>
      <c r="O281" s="80"/>
      <c r="P281" s="80"/>
      <c r="Q281" s="80"/>
      <c r="R281" s="80"/>
      <c r="S281" s="80"/>
      <c r="T281" s="80"/>
      <c r="U281" s="80"/>
      <c r="V281" s="80"/>
    </row>
    <row r="282" spans="1:22" s="86" customFormat="1" ht="25.5" outlineLevel="1">
      <c r="A282" s="121"/>
      <c r="B282" s="111"/>
      <c r="C282" s="111"/>
      <c r="D282" s="124"/>
      <c r="E282" s="124"/>
      <c r="F282" s="124"/>
      <c r="G282" s="124"/>
      <c r="H282" s="28" t="s">
        <v>6</v>
      </c>
      <c r="I282" s="46">
        <f>I285+I288+I291+I296+I299+I302+I305+I308+I312+I315+I318+I321+I324+I327+I330+I333</f>
        <v>20275.034060000002</v>
      </c>
      <c r="J282" s="46">
        <f>J285+J288+J291+J296+J299+J302+J305+J308+J312+J315+J318+J321+J324+J327+J330+J333</f>
        <v>19188.216930000002</v>
      </c>
      <c r="K282" s="88">
        <f t="shared" ref="K282" si="10">J282/I282*100</f>
        <v>94.639628585659693</v>
      </c>
      <c r="L282" s="133"/>
      <c r="M282" s="161"/>
      <c r="N282" s="80"/>
      <c r="O282" s="80"/>
      <c r="P282" s="80"/>
      <c r="Q282" s="80"/>
      <c r="R282" s="80"/>
      <c r="S282" s="80"/>
      <c r="T282" s="80"/>
      <c r="U282" s="80"/>
      <c r="V282" s="80"/>
    </row>
    <row r="283" spans="1:22" s="86" customFormat="1" outlineLevel="1">
      <c r="A283" s="119" t="s">
        <v>96</v>
      </c>
      <c r="B283" s="109" t="s">
        <v>620</v>
      </c>
      <c r="C283" s="109" t="s">
        <v>621</v>
      </c>
      <c r="D283" s="122">
        <v>44197</v>
      </c>
      <c r="E283" s="122">
        <v>44561</v>
      </c>
      <c r="F283" s="122">
        <v>44197</v>
      </c>
      <c r="G283" s="122">
        <v>44561</v>
      </c>
      <c r="H283" s="28" t="s">
        <v>14</v>
      </c>
      <c r="I283" s="46">
        <f>I284+I285</f>
        <v>11146.414269999999</v>
      </c>
      <c r="J283" s="46">
        <f>J284+J285</f>
        <v>11146.414269999999</v>
      </c>
      <c r="K283" s="39">
        <f t="shared" si="4"/>
        <v>100</v>
      </c>
      <c r="L283" s="109" t="s">
        <v>622</v>
      </c>
      <c r="M283" s="159" t="s">
        <v>604</v>
      </c>
      <c r="N283" s="80"/>
      <c r="O283" s="80"/>
      <c r="P283" s="80"/>
      <c r="Q283" s="80"/>
      <c r="R283" s="80"/>
      <c r="S283" s="80"/>
      <c r="T283" s="80"/>
      <c r="U283" s="80"/>
      <c r="V283" s="80"/>
    </row>
    <row r="284" spans="1:22" s="86" customFormat="1" ht="54" customHeight="1" outlineLevel="1">
      <c r="A284" s="120"/>
      <c r="B284" s="110"/>
      <c r="C284" s="110"/>
      <c r="D284" s="123"/>
      <c r="E284" s="123"/>
      <c r="F284" s="123"/>
      <c r="G284" s="123"/>
      <c r="H284" s="28" t="s">
        <v>7</v>
      </c>
      <c r="I284" s="46">
        <v>10000</v>
      </c>
      <c r="J284" s="46">
        <v>10000</v>
      </c>
      <c r="K284" s="39">
        <f t="shared" si="4"/>
        <v>100</v>
      </c>
      <c r="L284" s="110"/>
      <c r="M284" s="160"/>
      <c r="N284" s="80"/>
      <c r="O284" s="80"/>
      <c r="P284" s="80"/>
      <c r="Q284" s="80"/>
      <c r="R284" s="80"/>
      <c r="S284" s="80"/>
      <c r="T284" s="80"/>
      <c r="U284" s="80"/>
      <c r="V284" s="80"/>
    </row>
    <row r="285" spans="1:22" s="86" customFormat="1" ht="25.5" outlineLevel="1">
      <c r="A285" s="121"/>
      <c r="B285" s="111"/>
      <c r="C285" s="111"/>
      <c r="D285" s="124"/>
      <c r="E285" s="124"/>
      <c r="F285" s="124"/>
      <c r="G285" s="124"/>
      <c r="H285" s="28" t="s">
        <v>6</v>
      </c>
      <c r="I285" s="46">
        <v>1146.41427</v>
      </c>
      <c r="J285" s="46">
        <v>1146.41427</v>
      </c>
      <c r="K285" s="39">
        <f t="shared" si="4"/>
        <v>100</v>
      </c>
      <c r="L285" s="111"/>
      <c r="M285" s="161"/>
      <c r="N285" s="80"/>
      <c r="O285" s="80"/>
      <c r="P285" s="80"/>
      <c r="Q285" s="80"/>
      <c r="R285" s="80"/>
      <c r="S285" s="80"/>
      <c r="T285" s="80"/>
      <c r="U285" s="80"/>
      <c r="V285" s="80"/>
    </row>
    <row r="286" spans="1:22" s="86" customFormat="1" outlineLevel="1">
      <c r="A286" s="119" t="s">
        <v>97</v>
      </c>
      <c r="B286" s="109" t="s">
        <v>623</v>
      </c>
      <c r="C286" s="109" t="s">
        <v>624</v>
      </c>
      <c r="D286" s="122">
        <v>44197</v>
      </c>
      <c r="E286" s="122">
        <v>44561</v>
      </c>
      <c r="F286" s="122">
        <v>44197</v>
      </c>
      <c r="G286" s="122">
        <v>44561</v>
      </c>
      <c r="H286" s="28" t="s">
        <v>14</v>
      </c>
      <c r="I286" s="46">
        <f>I287+I288</f>
        <v>11079.075919999999</v>
      </c>
      <c r="J286" s="46">
        <f>J287+J288</f>
        <v>11079.075919999999</v>
      </c>
      <c r="K286" s="39">
        <f t="shared" si="4"/>
        <v>100</v>
      </c>
      <c r="L286" s="109" t="s">
        <v>628</v>
      </c>
      <c r="M286" s="159" t="s">
        <v>604</v>
      </c>
      <c r="N286" s="80"/>
      <c r="O286" s="80"/>
      <c r="P286" s="80"/>
      <c r="Q286" s="80"/>
      <c r="R286" s="80"/>
      <c r="S286" s="80"/>
      <c r="T286" s="80"/>
      <c r="U286" s="80"/>
      <c r="V286" s="80"/>
    </row>
    <row r="287" spans="1:22" s="86" customFormat="1" ht="42" customHeight="1" outlineLevel="1">
      <c r="A287" s="120"/>
      <c r="B287" s="110"/>
      <c r="C287" s="110"/>
      <c r="D287" s="123"/>
      <c r="E287" s="123"/>
      <c r="F287" s="123"/>
      <c r="G287" s="123"/>
      <c r="H287" s="28" t="s">
        <v>7</v>
      </c>
      <c r="I287" s="46">
        <v>10000</v>
      </c>
      <c r="J287" s="46">
        <v>10000</v>
      </c>
      <c r="K287" s="39">
        <f t="shared" si="4"/>
        <v>100</v>
      </c>
      <c r="L287" s="110"/>
      <c r="M287" s="160"/>
      <c r="N287" s="80"/>
      <c r="O287" s="80"/>
      <c r="P287" s="80"/>
      <c r="Q287" s="80"/>
      <c r="R287" s="80"/>
      <c r="S287" s="80"/>
      <c r="T287" s="80"/>
      <c r="U287" s="80"/>
      <c r="V287" s="80"/>
    </row>
    <row r="288" spans="1:22" s="86" customFormat="1" ht="33.75" customHeight="1" outlineLevel="1">
      <c r="A288" s="121"/>
      <c r="B288" s="111"/>
      <c r="C288" s="111"/>
      <c r="D288" s="124"/>
      <c r="E288" s="124"/>
      <c r="F288" s="124"/>
      <c r="G288" s="124"/>
      <c r="H288" s="28" t="s">
        <v>6</v>
      </c>
      <c r="I288" s="46">
        <v>1079.07592</v>
      </c>
      <c r="J288" s="46">
        <v>1079.07592</v>
      </c>
      <c r="K288" s="39">
        <f t="shared" si="4"/>
        <v>100</v>
      </c>
      <c r="L288" s="111"/>
      <c r="M288" s="161"/>
      <c r="N288" s="80"/>
      <c r="O288" s="80"/>
      <c r="P288" s="80"/>
      <c r="Q288" s="80"/>
      <c r="R288" s="80"/>
      <c r="S288" s="80"/>
      <c r="T288" s="80"/>
      <c r="U288" s="80"/>
      <c r="V288" s="80"/>
    </row>
    <row r="289" spans="1:22" s="86" customFormat="1" outlineLevel="1">
      <c r="A289" s="119" t="s">
        <v>625</v>
      </c>
      <c r="B289" s="109" t="s">
        <v>626</v>
      </c>
      <c r="C289" s="109" t="s">
        <v>627</v>
      </c>
      <c r="D289" s="122">
        <v>44197</v>
      </c>
      <c r="E289" s="122">
        <v>44561</v>
      </c>
      <c r="F289" s="122">
        <v>44197</v>
      </c>
      <c r="G289" s="122">
        <v>44561</v>
      </c>
      <c r="H289" s="28" t="s">
        <v>14</v>
      </c>
      <c r="I289" s="46">
        <f>I290+I291</f>
        <v>11182.863139999999</v>
      </c>
      <c r="J289" s="46">
        <f>J290+J291</f>
        <v>11182.863139999999</v>
      </c>
      <c r="K289" s="39">
        <f t="shared" si="4"/>
        <v>100</v>
      </c>
      <c r="L289" s="109" t="s">
        <v>629</v>
      </c>
      <c r="M289" s="159" t="s">
        <v>604</v>
      </c>
      <c r="N289" s="80"/>
      <c r="O289" s="80"/>
      <c r="P289" s="80"/>
      <c r="Q289" s="80"/>
      <c r="R289" s="80"/>
      <c r="S289" s="80"/>
      <c r="T289" s="80"/>
      <c r="U289" s="80"/>
      <c r="V289" s="80"/>
    </row>
    <row r="290" spans="1:22" s="86" customFormat="1" ht="25.5" outlineLevel="1">
      <c r="A290" s="120"/>
      <c r="B290" s="110"/>
      <c r="C290" s="110"/>
      <c r="D290" s="123"/>
      <c r="E290" s="123"/>
      <c r="F290" s="123"/>
      <c r="G290" s="123"/>
      <c r="H290" s="28" t="s">
        <v>7</v>
      </c>
      <c r="I290" s="46">
        <v>10000</v>
      </c>
      <c r="J290" s="46">
        <v>10000</v>
      </c>
      <c r="K290" s="39">
        <f t="shared" si="4"/>
        <v>100</v>
      </c>
      <c r="L290" s="110"/>
      <c r="M290" s="160"/>
      <c r="N290" s="80"/>
      <c r="O290" s="80"/>
      <c r="P290" s="80"/>
      <c r="Q290" s="80"/>
      <c r="R290" s="80"/>
      <c r="S290" s="80"/>
      <c r="T290" s="80"/>
      <c r="U290" s="80"/>
      <c r="V290" s="80"/>
    </row>
    <row r="291" spans="1:22" s="86" customFormat="1" ht="47.25" customHeight="1" outlineLevel="1">
      <c r="A291" s="121"/>
      <c r="B291" s="111"/>
      <c r="C291" s="111"/>
      <c r="D291" s="124"/>
      <c r="E291" s="124"/>
      <c r="F291" s="124"/>
      <c r="G291" s="124"/>
      <c r="H291" s="28" t="s">
        <v>6</v>
      </c>
      <c r="I291" s="38">
        <v>1182.8631399999999</v>
      </c>
      <c r="J291" s="45">
        <v>1182.8631399999999</v>
      </c>
      <c r="K291" s="39">
        <f t="shared" si="4"/>
        <v>100</v>
      </c>
      <c r="L291" s="111"/>
      <c r="M291" s="161"/>
      <c r="N291" s="80"/>
      <c r="O291" s="80"/>
      <c r="P291" s="80"/>
      <c r="Q291" s="80"/>
      <c r="R291" s="80"/>
      <c r="S291" s="80"/>
      <c r="T291" s="80"/>
      <c r="U291" s="80"/>
      <c r="V291" s="80"/>
    </row>
    <row r="292" spans="1:22" s="86" customFormat="1" ht="89.25" outlineLevel="1">
      <c r="A292" s="14" t="s">
        <v>630</v>
      </c>
      <c r="B292" s="66" t="s">
        <v>284</v>
      </c>
      <c r="C292" s="29" t="s">
        <v>285</v>
      </c>
      <c r="D292" s="57">
        <v>44197</v>
      </c>
      <c r="E292" s="57">
        <v>44561</v>
      </c>
      <c r="F292" s="57">
        <v>44197</v>
      </c>
      <c r="G292" s="57">
        <v>44561</v>
      </c>
      <c r="H292" s="75" t="s">
        <v>7</v>
      </c>
      <c r="I292" s="46">
        <v>187666.7</v>
      </c>
      <c r="J292" s="37">
        <v>187666.67139999999</v>
      </c>
      <c r="K292" s="39">
        <f t="shared" si="4"/>
        <v>99.999984760215838</v>
      </c>
      <c r="L292" s="66" t="s">
        <v>631</v>
      </c>
      <c r="M292" s="54" t="s">
        <v>604</v>
      </c>
      <c r="N292" s="80"/>
      <c r="O292" s="80"/>
      <c r="P292" s="80"/>
      <c r="Q292" s="80"/>
      <c r="R292" s="80"/>
      <c r="S292" s="80"/>
      <c r="T292" s="80"/>
      <c r="U292" s="80"/>
      <c r="V292" s="80"/>
    </row>
    <row r="293" spans="1:22" s="86" customFormat="1" ht="102" outlineLevel="1">
      <c r="A293" s="14" t="s">
        <v>632</v>
      </c>
      <c r="B293" s="51" t="s">
        <v>286</v>
      </c>
      <c r="C293" s="29" t="s">
        <v>288</v>
      </c>
      <c r="D293" s="57">
        <v>44197</v>
      </c>
      <c r="E293" s="57">
        <v>44561</v>
      </c>
      <c r="F293" s="57">
        <v>44197</v>
      </c>
      <c r="G293" s="57">
        <v>44561</v>
      </c>
      <c r="H293" s="75" t="s">
        <v>7</v>
      </c>
      <c r="I293" s="49">
        <v>20000</v>
      </c>
      <c r="J293" s="37">
        <v>16726.518940000002</v>
      </c>
      <c r="K293" s="39">
        <f t="shared" si="4"/>
        <v>83.632594700000013</v>
      </c>
      <c r="L293" s="66" t="s">
        <v>645</v>
      </c>
      <c r="M293" s="54" t="s">
        <v>604</v>
      </c>
      <c r="N293" s="80"/>
      <c r="O293" s="80"/>
      <c r="P293" s="80"/>
      <c r="Q293" s="80"/>
      <c r="R293" s="80"/>
      <c r="S293" s="80"/>
      <c r="T293" s="80"/>
      <c r="U293" s="80"/>
      <c r="V293" s="80"/>
    </row>
    <row r="294" spans="1:22" s="86" customFormat="1" outlineLevel="1">
      <c r="A294" s="119" t="s">
        <v>633</v>
      </c>
      <c r="B294" s="109" t="s">
        <v>638</v>
      </c>
      <c r="C294" s="109" t="s">
        <v>639</v>
      </c>
      <c r="D294" s="122">
        <v>44197</v>
      </c>
      <c r="E294" s="122">
        <v>44561</v>
      </c>
      <c r="F294" s="122">
        <v>44197</v>
      </c>
      <c r="G294" s="122"/>
      <c r="H294" s="75" t="s">
        <v>14</v>
      </c>
      <c r="I294" s="49">
        <f>I295+I296</f>
        <v>7087.2623999999996</v>
      </c>
      <c r="J294" s="49">
        <f>J295+J296</f>
        <v>0</v>
      </c>
      <c r="K294" s="39">
        <f t="shared" si="4"/>
        <v>0</v>
      </c>
      <c r="L294" s="109" t="s">
        <v>792</v>
      </c>
      <c r="M294" s="115" t="s">
        <v>607</v>
      </c>
      <c r="N294" s="80"/>
      <c r="O294" s="80"/>
      <c r="P294" s="80"/>
      <c r="Q294" s="80"/>
      <c r="R294" s="80"/>
      <c r="S294" s="80"/>
      <c r="T294" s="80"/>
      <c r="U294" s="80"/>
      <c r="V294" s="80"/>
    </row>
    <row r="295" spans="1:22" s="86" customFormat="1" ht="53.25" customHeight="1" outlineLevel="1">
      <c r="A295" s="120"/>
      <c r="B295" s="110"/>
      <c r="C295" s="110"/>
      <c r="D295" s="123"/>
      <c r="E295" s="123"/>
      <c r="F295" s="123"/>
      <c r="G295" s="123"/>
      <c r="H295" s="75" t="s">
        <v>7</v>
      </c>
      <c r="I295" s="49">
        <v>6443.14113</v>
      </c>
      <c r="J295" s="37">
        <v>0</v>
      </c>
      <c r="K295" s="39">
        <f t="shared" si="4"/>
        <v>0</v>
      </c>
      <c r="L295" s="110"/>
      <c r="M295" s="116"/>
      <c r="N295" s="80"/>
      <c r="O295" s="80"/>
      <c r="P295" s="80"/>
      <c r="Q295" s="80"/>
      <c r="R295" s="80"/>
      <c r="S295" s="80"/>
      <c r="T295" s="80"/>
      <c r="U295" s="80"/>
      <c r="V295" s="80"/>
    </row>
    <row r="296" spans="1:22" s="86" customFormat="1" ht="25.5" outlineLevel="1">
      <c r="A296" s="121"/>
      <c r="B296" s="111"/>
      <c r="C296" s="111"/>
      <c r="D296" s="124"/>
      <c r="E296" s="124"/>
      <c r="F296" s="124"/>
      <c r="G296" s="124"/>
      <c r="H296" s="75" t="s">
        <v>6</v>
      </c>
      <c r="I296" s="49">
        <v>644.12126999999998</v>
      </c>
      <c r="J296" s="37">
        <v>0</v>
      </c>
      <c r="K296" s="39">
        <f t="shared" si="4"/>
        <v>0</v>
      </c>
      <c r="L296" s="111"/>
      <c r="M296" s="117"/>
      <c r="N296" s="80"/>
      <c r="O296" s="80"/>
      <c r="P296" s="80"/>
      <c r="Q296" s="80"/>
      <c r="R296" s="80"/>
      <c r="S296" s="80"/>
      <c r="T296" s="80"/>
      <c r="U296" s="80"/>
      <c r="V296" s="80"/>
    </row>
    <row r="297" spans="1:22" s="86" customFormat="1" ht="39" customHeight="1" outlineLevel="1">
      <c r="A297" s="119" t="s">
        <v>634</v>
      </c>
      <c r="B297" s="109" t="s">
        <v>640</v>
      </c>
      <c r="C297" s="109" t="s">
        <v>639</v>
      </c>
      <c r="D297" s="122">
        <v>44197</v>
      </c>
      <c r="E297" s="122">
        <v>44561</v>
      </c>
      <c r="F297" s="122">
        <v>44197</v>
      </c>
      <c r="G297" s="122"/>
      <c r="H297" s="75" t="s">
        <v>14</v>
      </c>
      <c r="I297" s="49">
        <v>3912.55</v>
      </c>
      <c r="J297" s="49">
        <f>J298+J299</f>
        <v>0</v>
      </c>
      <c r="K297" s="39">
        <f t="shared" si="4"/>
        <v>0</v>
      </c>
      <c r="L297" s="109" t="s">
        <v>792</v>
      </c>
      <c r="M297" s="115" t="s">
        <v>607</v>
      </c>
      <c r="N297" s="80"/>
      <c r="O297" s="80"/>
      <c r="P297" s="80"/>
      <c r="Q297" s="80"/>
      <c r="R297" s="80"/>
      <c r="S297" s="80"/>
      <c r="T297" s="80"/>
      <c r="U297" s="80"/>
      <c r="V297" s="80"/>
    </row>
    <row r="298" spans="1:22" s="86" customFormat="1" ht="51.75" customHeight="1" outlineLevel="1">
      <c r="A298" s="120"/>
      <c r="B298" s="110"/>
      <c r="C298" s="110"/>
      <c r="D298" s="123"/>
      <c r="E298" s="123"/>
      <c r="F298" s="123"/>
      <c r="G298" s="123"/>
      <c r="H298" s="75" t="s">
        <v>7</v>
      </c>
      <c r="I298" s="49">
        <v>3556.85887</v>
      </c>
      <c r="J298" s="37">
        <v>0</v>
      </c>
      <c r="K298" s="39">
        <f t="shared" si="4"/>
        <v>0</v>
      </c>
      <c r="L298" s="110"/>
      <c r="M298" s="116"/>
      <c r="N298" s="80"/>
      <c r="O298" s="80"/>
      <c r="P298" s="80"/>
      <c r="Q298" s="80"/>
      <c r="R298" s="80"/>
      <c r="S298" s="80"/>
      <c r="T298" s="80"/>
      <c r="U298" s="80"/>
      <c r="V298" s="80"/>
    </row>
    <row r="299" spans="1:22" s="86" customFormat="1" ht="25.5" outlineLevel="1">
      <c r="A299" s="121"/>
      <c r="B299" s="111"/>
      <c r="C299" s="111"/>
      <c r="D299" s="124"/>
      <c r="E299" s="124"/>
      <c r="F299" s="124"/>
      <c r="G299" s="124"/>
      <c r="H299" s="75" t="s">
        <v>6</v>
      </c>
      <c r="I299" s="49">
        <v>355.68592999999998</v>
      </c>
      <c r="J299" s="37">
        <v>0</v>
      </c>
      <c r="K299" s="39">
        <f t="shared" si="4"/>
        <v>0</v>
      </c>
      <c r="L299" s="111"/>
      <c r="M299" s="117"/>
      <c r="N299" s="80"/>
      <c r="O299" s="80"/>
      <c r="P299" s="80"/>
      <c r="Q299" s="80"/>
      <c r="R299" s="80"/>
      <c r="S299" s="80"/>
      <c r="T299" s="80"/>
      <c r="U299" s="80"/>
      <c r="V299" s="80"/>
    </row>
    <row r="300" spans="1:22" s="86" customFormat="1" outlineLevel="1">
      <c r="A300" s="119" t="s">
        <v>635</v>
      </c>
      <c r="B300" s="109" t="s">
        <v>641</v>
      </c>
      <c r="C300" s="109" t="s">
        <v>644</v>
      </c>
      <c r="D300" s="122">
        <v>44197</v>
      </c>
      <c r="E300" s="122">
        <v>44561</v>
      </c>
      <c r="F300" s="122">
        <v>44197</v>
      </c>
      <c r="G300" s="122">
        <v>44561</v>
      </c>
      <c r="H300" s="75" t="s">
        <v>14</v>
      </c>
      <c r="I300" s="49">
        <f>I301+I302</f>
        <v>15068.474340000001</v>
      </c>
      <c r="J300" s="49">
        <f>J301+J302</f>
        <v>15068.474340000001</v>
      </c>
      <c r="K300" s="39">
        <f t="shared" ref="K300:K308" si="11">J300/I300*100</f>
        <v>100</v>
      </c>
      <c r="L300" s="109" t="s">
        <v>646</v>
      </c>
      <c r="M300" s="115" t="s">
        <v>604</v>
      </c>
      <c r="N300" s="80"/>
      <c r="O300" s="80"/>
      <c r="P300" s="80"/>
      <c r="Q300" s="80"/>
      <c r="R300" s="80"/>
      <c r="S300" s="80"/>
      <c r="T300" s="80"/>
      <c r="U300" s="80"/>
      <c r="V300" s="80"/>
    </row>
    <row r="301" spans="1:22" s="86" customFormat="1" ht="54" customHeight="1" outlineLevel="1">
      <c r="A301" s="120"/>
      <c r="B301" s="110"/>
      <c r="C301" s="110"/>
      <c r="D301" s="123"/>
      <c r="E301" s="123"/>
      <c r="F301" s="123"/>
      <c r="G301" s="123"/>
      <c r="H301" s="75" t="s">
        <v>7</v>
      </c>
      <c r="I301" s="49">
        <v>8720.9</v>
      </c>
      <c r="J301" s="37">
        <v>8720.9</v>
      </c>
      <c r="K301" s="39">
        <f t="shared" si="11"/>
        <v>100</v>
      </c>
      <c r="L301" s="110"/>
      <c r="M301" s="116"/>
      <c r="N301" s="80"/>
      <c r="O301" s="80"/>
      <c r="P301" s="80"/>
      <c r="Q301" s="80"/>
      <c r="R301" s="80"/>
      <c r="S301" s="80"/>
      <c r="T301" s="80"/>
      <c r="U301" s="80"/>
      <c r="V301" s="80"/>
    </row>
    <row r="302" spans="1:22" s="86" customFormat="1" ht="25.5" outlineLevel="1">
      <c r="A302" s="121"/>
      <c r="B302" s="111"/>
      <c r="C302" s="111"/>
      <c r="D302" s="124"/>
      <c r="E302" s="124"/>
      <c r="F302" s="124"/>
      <c r="G302" s="124"/>
      <c r="H302" s="75" t="s">
        <v>6</v>
      </c>
      <c r="I302" s="49">
        <v>6347.5743400000001</v>
      </c>
      <c r="J302" s="37">
        <v>6347.5743400000001</v>
      </c>
      <c r="K302" s="39">
        <f t="shared" si="11"/>
        <v>100</v>
      </c>
      <c r="L302" s="111"/>
      <c r="M302" s="117"/>
      <c r="N302" s="80"/>
      <c r="O302" s="80"/>
      <c r="P302" s="80"/>
      <c r="Q302" s="80"/>
      <c r="R302" s="80"/>
      <c r="S302" s="80"/>
      <c r="T302" s="80"/>
      <c r="U302" s="80"/>
      <c r="V302" s="80"/>
    </row>
    <row r="303" spans="1:22" s="86" customFormat="1" outlineLevel="1">
      <c r="A303" s="119" t="s">
        <v>636</v>
      </c>
      <c r="B303" s="109" t="s">
        <v>642</v>
      </c>
      <c r="C303" s="109" t="s">
        <v>644</v>
      </c>
      <c r="D303" s="122">
        <v>44197</v>
      </c>
      <c r="E303" s="122">
        <v>44561</v>
      </c>
      <c r="F303" s="122">
        <v>44197</v>
      </c>
      <c r="G303" s="122">
        <v>44561</v>
      </c>
      <c r="H303" s="75" t="s">
        <v>14</v>
      </c>
      <c r="I303" s="49">
        <f>I304+I305</f>
        <v>9121.5327699999998</v>
      </c>
      <c r="J303" s="49">
        <f>J304+J305</f>
        <v>9121.5327699999998</v>
      </c>
      <c r="K303" s="39">
        <f t="shared" si="11"/>
        <v>100</v>
      </c>
      <c r="L303" s="109" t="s">
        <v>647</v>
      </c>
      <c r="M303" s="115" t="s">
        <v>604</v>
      </c>
      <c r="N303" s="80"/>
      <c r="O303" s="80"/>
      <c r="P303" s="80"/>
      <c r="Q303" s="80"/>
      <c r="R303" s="80"/>
      <c r="S303" s="80"/>
      <c r="T303" s="80"/>
      <c r="U303" s="80"/>
      <c r="V303" s="80"/>
    </row>
    <row r="304" spans="1:22" s="86" customFormat="1" ht="54" customHeight="1" outlineLevel="1">
      <c r="A304" s="120"/>
      <c r="B304" s="110"/>
      <c r="C304" s="110"/>
      <c r="D304" s="123"/>
      <c r="E304" s="123"/>
      <c r="F304" s="123"/>
      <c r="G304" s="123"/>
      <c r="H304" s="75" t="s">
        <v>7</v>
      </c>
      <c r="I304" s="49">
        <v>5279.1</v>
      </c>
      <c r="J304" s="37">
        <v>5279.1</v>
      </c>
      <c r="K304" s="39">
        <f t="shared" si="11"/>
        <v>100</v>
      </c>
      <c r="L304" s="110"/>
      <c r="M304" s="116"/>
      <c r="N304" s="80"/>
      <c r="O304" s="80"/>
      <c r="P304" s="80"/>
      <c r="Q304" s="80"/>
      <c r="R304" s="80"/>
      <c r="S304" s="80"/>
      <c r="T304" s="80"/>
      <c r="U304" s="80"/>
      <c r="V304" s="80"/>
    </row>
    <row r="305" spans="1:22" s="86" customFormat="1" ht="25.5" outlineLevel="1">
      <c r="A305" s="121"/>
      <c r="B305" s="111"/>
      <c r="C305" s="111"/>
      <c r="D305" s="124"/>
      <c r="E305" s="124"/>
      <c r="F305" s="124"/>
      <c r="G305" s="124"/>
      <c r="H305" s="75" t="s">
        <v>6</v>
      </c>
      <c r="I305" s="49">
        <v>3842.4327699999999</v>
      </c>
      <c r="J305" s="37">
        <v>3842.4327699999999</v>
      </c>
      <c r="K305" s="39">
        <f t="shared" si="11"/>
        <v>100</v>
      </c>
      <c r="L305" s="111"/>
      <c r="M305" s="117"/>
      <c r="N305" s="80"/>
      <c r="O305" s="80"/>
      <c r="P305" s="80"/>
      <c r="Q305" s="80"/>
      <c r="R305" s="80"/>
      <c r="S305" s="80"/>
      <c r="T305" s="80"/>
      <c r="U305" s="80"/>
      <c r="V305" s="80"/>
    </row>
    <row r="306" spans="1:22" s="86" customFormat="1" outlineLevel="1">
      <c r="A306" s="119" t="s">
        <v>637</v>
      </c>
      <c r="B306" s="109" t="s">
        <v>643</v>
      </c>
      <c r="C306" s="109" t="s">
        <v>644</v>
      </c>
      <c r="D306" s="122">
        <v>44197</v>
      </c>
      <c r="E306" s="122">
        <v>44561</v>
      </c>
      <c r="F306" s="122">
        <v>44197</v>
      </c>
      <c r="G306" s="122">
        <v>44561</v>
      </c>
      <c r="H306" s="75" t="s">
        <v>14</v>
      </c>
      <c r="I306" s="49">
        <f>I307+I308</f>
        <v>15238.785980000001</v>
      </c>
      <c r="J306" s="49">
        <f>J307+J308</f>
        <v>15238.785980000001</v>
      </c>
      <c r="K306" s="39">
        <f t="shared" si="11"/>
        <v>100</v>
      </c>
      <c r="L306" s="109" t="s">
        <v>648</v>
      </c>
      <c r="M306" s="115" t="s">
        <v>604</v>
      </c>
      <c r="N306" s="80"/>
      <c r="O306" s="80"/>
      <c r="P306" s="80"/>
      <c r="Q306" s="80"/>
      <c r="R306" s="80"/>
      <c r="S306" s="80"/>
      <c r="T306" s="80"/>
      <c r="U306" s="80"/>
      <c r="V306" s="80"/>
    </row>
    <row r="307" spans="1:22" s="86" customFormat="1" ht="25.5" outlineLevel="1">
      <c r="A307" s="120"/>
      <c r="B307" s="110"/>
      <c r="C307" s="110"/>
      <c r="D307" s="123"/>
      <c r="E307" s="123"/>
      <c r="F307" s="123"/>
      <c r="G307" s="123"/>
      <c r="H307" s="75" t="s">
        <v>7</v>
      </c>
      <c r="I307" s="49">
        <v>10000</v>
      </c>
      <c r="J307" s="37">
        <v>10000</v>
      </c>
      <c r="K307" s="39">
        <f t="shared" si="11"/>
        <v>100</v>
      </c>
      <c r="L307" s="110"/>
      <c r="M307" s="116"/>
      <c r="N307" s="80"/>
      <c r="O307" s="80"/>
      <c r="P307" s="80"/>
      <c r="Q307" s="80"/>
      <c r="R307" s="80"/>
      <c r="S307" s="80"/>
      <c r="T307" s="80"/>
      <c r="U307" s="80"/>
      <c r="V307" s="80"/>
    </row>
    <row r="308" spans="1:22" s="86" customFormat="1" ht="57" customHeight="1" outlineLevel="1">
      <c r="A308" s="121"/>
      <c r="B308" s="111"/>
      <c r="C308" s="111"/>
      <c r="D308" s="124"/>
      <c r="E308" s="124"/>
      <c r="F308" s="124"/>
      <c r="G308" s="124"/>
      <c r="H308" s="75" t="s">
        <v>6</v>
      </c>
      <c r="I308" s="49">
        <v>5238.7859799999997</v>
      </c>
      <c r="J308" s="37">
        <v>5238.7859799999997</v>
      </c>
      <c r="K308" s="39">
        <f t="shared" si="11"/>
        <v>100</v>
      </c>
      <c r="L308" s="111"/>
      <c r="M308" s="117"/>
      <c r="N308" s="80"/>
      <c r="O308" s="80"/>
      <c r="P308" s="80"/>
      <c r="Q308" s="80"/>
      <c r="R308" s="80"/>
      <c r="S308" s="80"/>
      <c r="T308" s="80"/>
      <c r="U308" s="80"/>
      <c r="V308" s="80"/>
    </row>
    <row r="309" spans="1:22" s="86" customFormat="1" ht="89.25" outlineLevel="1">
      <c r="A309" s="14" t="s">
        <v>649</v>
      </c>
      <c r="B309" s="51" t="s">
        <v>287</v>
      </c>
      <c r="C309" s="30" t="s">
        <v>651</v>
      </c>
      <c r="D309" s="57">
        <v>44197</v>
      </c>
      <c r="E309" s="57">
        <v>44561</v>
      </c>
      <c r="F309" s="57">
        <v>44197</v>
      </c>
      <c r="G309" s="57">
        <v>44561</v>
      </c>
      <c r="H309" s="75" t="s">
        <v>7</v>
      </c>
      <c r="I309" s="49">
        <v>6379.8</v>
      </c>
      <c r="J309" s="37">
        <v>6379.7954600000003</v>
      </c>
      <c r="K309" s="39">
        <f t="shared" si="4"/>
        <v>99.999928837894601</v>
      </c>
      <c r="L309" s="66" t="s">
        <v>506</v>
      </c>
      <c r="M309" s="54" t="s">
        <v>604</v>
      </c>
      <c r="N309" s="80"/>
      <c r="O309" s="80"/>
      <c r="P309" s="80"/>
      <c r="Q309" s="80"/>
      <c r="R309" s="80"/>
      <c r="S309" s="80"/>
      <c r="T309" s="80"/>
      <c r="U309" s="80"/>
      <c r="V309" s="80"/>
    </row>
    <row r="310" spans="1:22" s="86" customFormat="1" outlineLevel="1">
      <c r="A310" s="119" t="s">
        <v>650</v>
      </c>
      <c r="B310" s="109" t="s">
        <v>289</v>
      </c>
      <c r="C310" s="109" t="s">
        <v>290</v>
      </c>
      <c r="D310" s="122">
        <v>44197</v>
      </c>
      <c r="E310" s="122">
        <v>44561</v>
      </c>
      <c r="F310" s="122">
        <v>44197</v>
      </c>
      <c r="G310" s="122">
        <v>44561</v>
      </c>
      <c r="H310" s="75" t="s">
        <v>14</v>
      </c>
      <c r="I310" s="49">
        <f>I311+I312</f>
        <v>1477.4181699999999</v>
      </c>
      <c r="J310" s="49">
        <f>J311+J312</f>
        <v>1477.4181699999999</v>
      </c>
      <c r="K310" s="39">
        <f t="shared" ref="K310" si="12">J310/I310*100</f>
        <v>100</v>
      </c>
      <c r="L310" s="109" t="s">
        <v>652</v>
      </c>
      <c r="M310" s="115" t="s">
        <v>604</v>
      </c>
      <c r="N310" s="80"/>
      <c r="O310" s="80"/>
      <c r="P310" s="80"/>
      <c r="Q310" s="80"/>
      <c r="R310" s="80"/>
      <c r="S310" s="80"/>
      <c r="T310" s="80"/>
      <c r="U310" s="80"/>
      <c r="V310" s="80"/>
    </row>
    <row r="311" spans="1:22" s="86" customFormat="1" ht="40.5" customHeight="1" outlineLevel="1">
      <c r="A311" s="120"/>
      <c r="B311" s="110"/>
      <c r="C311" s="110"/>
      <c r="D311" s="123"/>
      <c r="E311" s="123"/>
      <c r="F311" s="123"/>
      <c r="G311" s="123"/>
      <c r="H311" s="75" t="s">
        <v>7</v>
      </c>
      <c r="I311" s="49">
        <v>1464.789</v>
      </c>
      <c r="J311" s="37">
        <v>1464.789</v>
      </c>
      <c r="K311" s="39">
        <f t="shared" si="4"/>
        <v>100</v>
      </c>
      <c r="L311" s="110"/>
      <c r="M311" s="116"/>
      <c r="N311" s="80"/>
      <c r="O311" s="80"/>
      <c r="P311" s="80"/>
      <c r="Q311" s="80"/>
      <c r="R311" s="80"/>
      <c r="S311" s="80"/>
      <c r="T311" s="80"/>
      <c r="U311" s="80"/>
      <c r="V311" s="80"/>
    </row>
    <row r="312" spans="1:22" s="86" customFormat="1" ht="25.5" outlineLevel="1">
      <c r="A312" s="121"/>
      <c r="B312" s="111"/>
      <c r="C312" s="111"/>
      <c r="D312" s="124"/>
      <c r="E312" s="124"/>
      <c r="F312" s="124"/>
      <c r="G312" s="124"/>
      <c r="H312" s="75" t="s">
        <v>6</v>
      </c>
      <c r="I312" s="49">
        <v>12.62917</v>
      </c>
      <c r="J312" s="37">
        <v>12.62917</v>
      </c>
      <c r="K312" s="39">
        <f t="shared" ref="K312:K313" si="13">J312/I312*100</f>
        <v>100</v>
      </c>
      <c r="L312" s="111"/>
      <c r="M312" s="117"/>
      <c r="N312" s="80"/>
      <c r="O312" s="80"/>
      <c r="P312" s="80"/>
      <c r="Q312" s="80"/>
      <c r="R312" s="80"/>
      <c r="S312" s="80"/>
      <c r="T312" s="80"/>
      <c r="U312" s="80"/>
      <c r="V312" s="80"/>
    </row>
    <row r="313" spans="1:22" s="86" customFormat="1" outlineLevel="1">
      <c r="A313" s="119" t="s">
        <v>653</v>
      </c>
      <c r="B313" s="109" t="s">
        <v>291</v>
      </c>
      <c r="C313" s="109" t="s">
        <v>292</v>
      </c>
      <c r="D313" s="122">
        <v>44197</v>
      </c>
      <c r="E313" s="122">
        <v>44561</v>
      </c>
      <c r="F313" s="122">
        <v>44197</v>
      </c>
      <c r="G313" s="122">
        <v>44561</v>
      </c>
      <c r="H313" s="75" t="s">
        <v>14</v>
      </c>
      <c r="I313" s="49">
        <f>I314+I315</f>
        <v>2535.7297800000001</v>
      </c>
      <c r="J313" s="49">
        <f>J314+J315</f>
        <v>2535.7297800000001</v>
      </c>
      <c r="K313" s="39">
        <f t="shared" si="13"/>
        <v>100</v>
      </c>
      <c r="L313" s="109" t="s">
        <v>844</v>
      </c>
      <c r="M313" s="115" t="s">
        <v>604</v>
      </c>
      <c r="N313" s="80"/>
      <c r="O313" s="80"/>
      <c r="P313" s="80"/>
      <c r="Q313" s="80"/>
      <c r="R313" s="80"/>
      <c r="S313" s="80"/>
      <c r="T313" s="80"/>
      <c r="U313" s="80"/>
      <c r="V313" s="80"/>
    </row>
    <row r="314" spans="1:22" s="86" customFormat="1" ht="40.5" customHeight="1" outlineLevel="1">
      <c r="A314" s="120"/>
      <c r="B314" s="110"/>
      <c r="C314" s="110"/>
      <c r="D314" s="123"/>
      <c r="E314" s="123"/>
      <c r="F314" s="123"/>
      <c r="G314" s="123"/>
      <c r="H314" s="75" t="s">
        <v>7</v>
      </c>
      <c r="I314" s="49">
        <v>2535.4870000000001</v>
      </c>
      <c r="J314" s="37">
        <v>2535.4870000000001</v>
      </c>
      <c r="K314" s="39">
        <f t="shared" si="4"/>
        <v>100</v>
      </c>
      <c r="L314" s="110"/>
      <c r="M314" s="116"/>
      <c r="N314" s="80"/>
      <c r="O314" s="80"/>
      <c r="P314" s="80"/>
      <c r="Q314" s="80"/>
      <c r="R314" s="80"/>
      <c r="S314" s="80"/>
      <c r="T314" s="80"/>
      <c r="U314" s="80"/>
      <c r="V314" s="80"/>
    </row>
    <row r="315" spans="1:22" s="86" customFormat="1" ht="25.5" outlineLevel="1">
      <c r="A315" s="121"/>
      <c r="B315" s="111"/>
      <c r="C315" s="111"/>
      <c r="D315" s="124"/>
      <c r="E315" s="124"/>
      <c r="F315" s="124"/>
      <c r="G315" s="124"/>
      <c r="H315" s="75" t="s">
        <v>6</v>
      </c>
      <c r="I315" s="49">
        <v>0.24278</v>
      </c>
      <c r="J315" s="37">
        <v>0.24278</v>
      </c>
      <c r="K315" s="39">
        <f t="shared" ref="K315:K316" si="14">J315/I315*100</f>
        <v>100</v>
      </c>
      <c r="L315" s="111"/>
      <c r="M315" s="117"/>
      <c r="N315" s="80"/>
      <c r="O315" s="80"/>
      <c r="P315" s="80"/>
      <c r="Q315" s="80"/>
      <c r="R315" s="80"/>
      <c r="S315" s="80"/>
      <c r="T315" s="80"/>
      <c r="U315" s="80"/>
      <c r="V315" s="80"/>
    </row>
    <row r="316" spans="1:22" s="86" customFormat="1" outlineLevel="1">
      <c r="A316" s="119" t="s">
        <v>654</v>
      </c>
      <c r="B316" s="109" t="s">
        <v>293</v>
      </c>
      <c r="C316" s="109" t="s">
        <v>292</v>
      </c>
      <c r="D316" s="122">
        <v>44197</v>
      </c>
      <c r="E316" s="122">
        <v>44561</v>
      </c>
      <c r="F316" s="122">
        <v>44197</v>
      </c>
      <c r="G316" s="122">
        <v>44561</v>
      </c>
      <c r="H316" s="75" t="s">
        <v>14</v>
      </c>
      <c r="I316" s="49">
        <f>I317+I318</f>
        <v>2827.1531199999999</v>
      </c>
      <c r="J316" s="49">
        <f>J317+J318</f>
        <v>2827.1531199999999</v>
      </c>
      <c r="K316" s="39">
        <f t="shared" si="14"/>
        <v>100</v>
      </c>
      <c r="L316" s="109" t="s">
        <v>845</v>
      </c>
      <c r="M316" s="115" t="s">
        <v>604</v>
      </c>
      <c r="N316" s="80"/>
      <c r="O316" s="80"/>
      <c r="P316" s="80"/>
      <c r="Q316" s="80"/>
      <c r="R316" s="80"/>
      <c r="S316" s="80"/>
      <c r="T316" s="80"/>
      <c r="U316" s="80"/>
      <c r="V316" s="80"/>
    </row>
    <row r="317" spans="1:22" s="86" customFormat="1" ht="40.5" customHeight="1" outlineLevel="1">
      <c r="A317" s="120"/>
      <c r="B317" s="110"/>
      <c r="C317" s="110"/>
      <c r="D317" s="123"/>
      <c r="E317" s="123"/>
      <c r="F317" s="123"/>
      <c r="G317" s="123"/>
      <c r="H317" s="75" t="s">
        <v>7</v>
      </c>
      <c r="I317" s="49">
        <v>2802.6019999999999</v>
      </c>
      <c r="J317" s="37">
        <v>2802.6019999999999</v>
      </c>
      <c r="K317" s="39">
        <f t="shared" si="4"/>
        <v>100</v>
      </c>
      <c r="L317" s="110"/>
      <c r="M317" s="116"/>
      <c r="N317" s="80"/>
      <c r="O317" s="80"/>
      <c r="P317" s="80"/>
      <c r="Q317" s="80"/>
      <c r="R317" s="80"/>
      <c r="S317" s="80"/>
      <c r="T317" s="80"/>
      <c r="U317" s="80"/>
      <c r="V317" s="80"/>
    </row>
    <row r="318" spans="1:22" s="86" customFormat="1" ht="25.5" outlineLevel="1">
      <c r="A318" s="121"/>
      <c r="B318" s="111"/>
      <c r="C318" s="111"/>
      <c r="D318" s="124"/>
      <c r="E318" s="124"/>
      <c r="F318" s="124"/>
      <c r="G318" s="124"/>
      <c r="H318" s="75" t="s">
        <v>6</v>
      </c>
      <c r="I318" s="49">
        <v>24.551120000000001</v>
      </c>
      <c r="J318" s="37">
        <v>24.551120000000001</v>
      </c>
      <c r="K318" s="39">
        <f t="shared" ref="K318:K319" si="15">J318/I318*100</f>
        <v>100</v>
      </c>
      <c r="L318" s="111"/>
      <c r="M318" s="117"/>
      <c r="N318" s="80"/>
      <c r="O318" s="80"/>
      <c r="P318" s="80"/>
      <c r="Q318" s="80"/>
      <c r="R318" s="80"/>
      <c r="S318" s="80"/>
      <c r="T318" s="80"/>
      <c r="U318" s="80"/>
      <c r="V318" s="80"/>
    </row>
    <row r="319" spans="1:22" s="86" customFormat="1" outlineLevel="1">
      <c r="A319" s="119" t="s">
        <v>655</v>
      </c>
      <c r="B319" s="109" t="s">
        <v>294</v>
      </c>
      <c r="C319" s="109" t="s">
        <v>292</v>
      </c>
      <c r="D319" s="122">
        <v>44197</v>
      </c>
      <c r="E319" s="122">
        <v>44561</v>
      </c>
      <c r="F319" s="122">
        <v>44197</v>
      </c>
      <c r="G319" s="122">
        <v>44561</v>
      </c>
      <c r="H319" s="75" t="s">
        <v>14</v>
      </c>
      <c r="I319" s="49">
        <f>I320+I321</f>
        <v>2967.2904000000003</v>
      </c>
      <c r="J319" s="49">
        <f>J320+J321</f>
        <v>2967.2904000000003</v>
      </c>
      <c r="K319" s="39">
        <f t="shared" si="15"/>
        <v>100</v>
      </c>
      <c r="L319" s="109" t="s">
        <v>657</v>
      </c>
      <c r="M319" s="115" t="s">
        <v>604</v>
      </c>
      <c r="N319" s="80"/>
      <c r="O319" s="80"/>
      <c r="P319" s="80"/>
      <c r="Q319" s="80"/>
      <c r="R319" s="80"/>
      <c r="S319" s="80"/>
      <c r="T319" s="80"/>
      <c r="U319" s="80"/>
      <c r="V319" s="80"/>
    </row>
    <row r="320" spans="1:22" s="86" customFormat="1" ht="41.25" customHeight="1" outlineLevel="1">
      <c r="A320" s="120"/>
      <c r="B320" s="110"/>
      <c r="C320" s="110"/>
      <c r="D320" s="123"/>
      <c r="E320" s="123"/>
      <c r="F320" s="123"/>
      <c r="G320" s="123"/>
      <c r="H320" s="75" t="s">
        <v>7</v>
      </c>
      <c r="I320" s="49">
        <v>2967.28</v>
      </c>
      <c r="J320" s="37">
        <v>2967.28</v>
      </c>
      <c r="K320" s="39">
        <f t="shared" si="4"/>
        <v>100</v>
      </c>
      <c r="L320" s="110"/>
      <c r="M320" s="116"/>
      <c r="N320" s="80"/>
      <c r="O320" s="80"/>
      <c r="P320" s="80"/>
      <c r="Q320" s="80"/>
      <c r="R320" s="80"/>
      <c r="S320" s="80"/>
      <c r="T320" s="80"/>
      <c r="U320" s="80"/>
      <c r="V320" s="80"/>
    </row>
    <row r="321" spans="1:22" s="86" customFormat="1" ht="25.5" outlineLevel="1">
      <c r="A321" s="121"/>
      <c r="B321" s="111"/>
      <c r="C321" s="111"/>
      <c r="D321" s="124"/>
      <c r="E321" s="124"/>
      <c r="F321" s="124"/>
      <c r="G321" s="124"/>
      <c r="H321" s="75" t="s">
        <v>6</v>
      </c>
      <c r="I321" s="49">
        <v>1.04E-2</v>
      </c>
      <c r="J321" s="37">
        <v>1.04E-2</v>
      </c>
      <c r="K321" s="39">
        <f t="shared" ref="K321:K322" si="16">J321/I321*100</f>
        <v>100</v>
      </c>
      <c r="L321" s="111"/>
      <c r="M321" s="117"/>
      <c r="N321" s="80"/>
      <c r="O321" s="80"/>
      <c r="P321" s="80"/>
      <c r="Q321" s="80"/>
      <c r="R321" s="80"/>
      <c r="S321" s="80"/>
      <c r="T321" s="80"/>
      <c r="U321" s="80"/>
      <c r="V321" s="80"/>
    </row>
    <row r="322" spans="1:22" s="86" customFormat="1" outlineLevel="1">
      <c r="A322" s="119" t="s">
        <v>656</v>
      </c>
      <c r="B322" s="109" t="s">
        <v>295</v>
      </c>
      <c r="C322" s="109" t="s">
        <v>290</v>
      </c>
      <c r="D322" s="122">
        <v>44197</v>
      </c>
      <c r="E322" s="122">
        <v>44561</v>
      </c>
      <c r="F322" s="122">
        <v>44197</v>
      </c>
      <c r="G322" s="122">
        <v>44561</v>
      </c>
      <c r="H322" s="75" t="s">
        <v>14</v>
      </c>
      <c r="I322" s="49">
        <f>I323+I324</f>
        <v>1441.97387</v>
      </c>
      <c r="J322" s="49">
        <f>J323+J324</f>
        <v>1441.97387</v>
      </c>
      <c r="K322" s="39">
        <f t="shared" si="16"/>
        <v>100</v>
      </c>
      <c r="L322" s="109" t="s">
        <v>658</v>
      </c>
      <c r="M322" s="115" t="s">
        <v>604</v>
      </c>
      <c r="N322" s="80"/>
      <c r="O322" s="80"/>
      <c r="P322" s="80"/>
      <c r="Q322" s="80"/>
      <c r="R322" s="80"/>
      <c r="S322" s="80"/>
      <c r="T322" s="80"/>
      <c r="U322" s="80"/>
      <c r="V322" s="80"/>
    </row>
    <row r="323" spans="1:22" s="86" customFormat="1" ht="52.5" customHeight="1" outlineLevel="1">
      <c r="A323" s="120"/>
      <c r="B323" s="110"/>
      <c r="C323" s="110"/>
      <c r="D323" s="123"/>
      <c r="E323" s="123"/>
      <c r="F323" s="123"/>
      <c r="G323" s="123"/>
      <c r="H323" s="75" t="s">
        <v>7</v>
      </c>
      <c r="I323" s="49">
        <v>1429.8420000000001</v>
      </c>
      <c r="J323" s="37">
        <v>1429.8420000000001</v>
      </c>
      <c r="K323" s="39">
        <f t="shared" si="4"/>
        <v>100</v>
      </c>
      <c r="L323" s="110"/>
      <c r="M323" s="116"/>
      <c r="N323" s="80"/>
      <c r="O323" s="80"/>
      <c r="P323" s="80"/>
      <c r="Q323" s="80"/>
      <c r="R323" s="80"/>
      <c r="S323" s="80"/>
      <c r="T323" s="80"/>
      <c r="U323" s="80"/>
      <c r="V323" s="80"/>
    </row>
    <row r="324" spans="1:22" s="86" customFormat="1" ht="25.5" outlineLevel="1">
      <c r="A324" s="121"/>
      <c r="B324" s="111"/>
      <c r="C324" s="111"/>
      <c r="D324" s="124"/>
      <c r="E324" s="124"/>
      <c r="F324" s="124"/>
      <c r="G324" s="124"/>
      <c r="H324" s="75" t="s">
        <v>6</v>
      </c>
      <c r="I324" s="49">
        <v>12.131869999999999</v>
      </c>
      <c r="J324" s="37">
        <v>12.131869999999999</v>
      </c>
      <c r="K324" s="39">
        <f t="shared" ref="K324:K326" si="17">J324/I324*100</f>
        <v>100</v>
      </c>
      <c r="L324" s="111"/>
      <c r="M324" s="117"/>
      <c r="N324" s="80"/>
      <c r="O324" s="80"/>
      <c r="P324" s="80"/>
      <c r="Q324" s="80"/>
      <c r="R324" s="80"/>
      <c r="S324" s="80"/>
      <c r="T324" s="80"/>
      <c r="U324" s="80"/>
      <c r="V324" s="80"/>
    </row>
    <row r="325" spans="1:22" s="86" customFormat="1" outlineLevel="1">
      <c r="A325" s="119" t="s">
        <v>661</v>
      </c>
      <c r="B325" s="109" t="s">
        <v>659</v>
      </c>
      <c r="C325" s="109" t="s">
        <v>663</v>
      </c>
      <c r="D325" s="122">
        <v>44197</v>
      </c>
      <c r="E325" s="122">
        <v>44561</v>
      </c>
      <c r="F325" s="122">
        <v>44197</v>
      </c>
      <c r="G325" s="122">
        <v>44561</v>
      </c>
      <c r="H325" s="75" t="s">
        <v>14</v>
      </c>
      <c r="I325" s="49">
        <v>4780.6099999999997</v>
      </c>
      <c r="J325" s="49">
        <f>J326+J327</f>
        <v>4330.1596799999998</v>
      </c>
      <c r="K325" s="39">
        <f t="shared" si="17"/>
        <v>90.577555583910836</v>
      </c>
      <c r="L325" s="109" t="s">
        <v>664</v>
      </c>
      <c r="M325" s="115" t="s">
        <v>604</v>
      </c>
      <c r="N325" s="80"/>
      <c r="O325" s="80"/>
      <c r="P325" s="80"/>
      <c r="Q325" s="80"/>
      <c r="R325" s="80"/>
      <c r="S325" s="80"/>
      <c r="T325" s="80"/>
      <c r="U325" s="80"/>
      <c r="V325" s="80"/>
    </row>
    <row r="326" spans="1:22" s="86" customFormat="1" ht="54" customHeight="1" outlineLevel="1">
      <c r="A326" s="120"/>
      <c r="B326" s="110"/>
      <c r="C326" s="110"/>
      <c r="D326" s="123"/>
      <c r="E326" s="123"/>
      <c r="F326" s="123"/>
      <c r="G326" s="123"/>
      <c r="H326" s="75" t="s">
        <v>7</v>
      </c>
      <c r="I326" s="49">
        <v>4743.0870000000004</v>
      </c>
      <c r="J326" s="37">
        <v>4330.1596799999998</v>
      </c>
      <c r="K326" s="39">
        <f t="shared" si="17"/>
        <v>91.294123004701362</v>
      </c>
      <c r="L326" s="110"/>
      <c r="M326" s="116"/>
      <c r="N326" s="80"/>
      <c r="O326" s="80"/>
      <c r="P326" s="80"/>
      <c r="Q326" s="80"/>
      <c r="R326" s="80"/>
      <c r="S326" s="80"/>
      <c r="T326" s="80"/>
      <c r="U326" s="80"/>
      <c r="V326" s="80"/>
    </row>
    <row r="327" spans="1:22" s="86" customFormat="1" ht="25.5" outlineLevel="1">
      <c r="A327" s="121"/>
      <c r="B327" s="111"/>
      <c r="C327" s="111"/>
      <c r="D327" s="124"/>
      <c r="E327" s="124"/>
      <c r="F327" s="124"/>
      <c r="G327" s="124"/>
      <c r="H327" s="75" t="s">
        <v>6</v>
      </c>
      <c r="I327" s="49">
        <v>37.517940000000003</v>
      </c>
      <c r="J327" s="37">
        <v>0</v>
      </c>
      <c r="K327" s="39">
        <f t="shared" ref="K327:K333" si="18">J327/I327*100</f>
        <v>0</v>
      </c>
      <c r="L327" s="111"/>
      <c r="M327" s="117"/>
      <c r="N327" s="80"/>
      <c r="O327" s="80"/>
      <c r="P327" s="80"/>
      <c r="Q327" s="80"/>
      <c r="R327" s="80"/>
      <c r="S327" s="80"/>
      <c r="T327" s="80"/>
      <c r="U327" s="80"/>
      <c r="V327" s="80"/>
    </row>
    <row r="328" spans="1:22" s="86" customFormat="1" outlineLevel="1">
      <c r="A328" s="119" t="s">
        <v>662</v>
      </c>
      <c r="B328" s="109" t="s">
        <v>660</v>
      </c>
      <c r="C328" s="109" t="s">
        <v>663</v>
      </c>
      <c r="D328" s="122">
        <v>44197</v>
      </c>
      <c r="E328" s="122">
        <v>44561</v>
      </c>
      <c r="F328" s="122">
        <v>44197</v>
      </c>
      <c r="G328" s="122">
        <v>44561</v>
      </c>
      <c r="H328" s="75" t="s">
        <v>14</v>
      </c>
      <c r="I328" s="49">
        <f>I329+I330</f>
        <v>6306.40499</v>
      </c>
      <c r="J328" s="49">
        <f>J329+J330</f>
        <v>5745.8685500000001</v>
      </c>
      <c r="K328" s="39">
        <f t="shared" si="18"/>
        <v>91.111632683139803</v>
      </c>
      <c r="L328" s="109" t="s">
        <v>846</v>
      </c>
      <c r="M328" s="115" t="s">
        <v>604</v>
      </c>
      <c r="N328" s="80"/>
      <c r="O328" s="80"/>
      <c r="P328" s="80"/>
      <c r="Q328" s="80"/>
      <c r="R328" s="80"/>
      <c r="S328" s="80"/>
      <c r="T328" s="80"/>
      <c r="U328" s="80"/>
      <c r="V328" s="80"/>
    </row>
    <row r="329" spans="1:22" s="86" customFormat="1" ht="39.75" customHeight="1" outlineLevel="1">
      <c r="A329" s="120"/>
      <c r="B329" s="110"/>
      <c r="C329" s="110"/>
      <c r="D329" s="123"/>
      <c r="E329" s="123"/>
      <c r="F329" s="123"/>
      <c r="G329" s="123"/>
      <c r="H329" s="75" t="s">
        <v>7</v>
      </c>
      <c r="I329" s="49">
        <v>6256.9129999999996</v>
      </c>
      <c r="J329" s="37">
        <v>5745.8685500000001</v>
      </c>
      <c r="K329" s="39">
        <f t="shared" si="18"/>
        <v>91.832322904282037</v>
      </c>
      <c r="L329" s="110"/>
      <c r="M329" s="116"/>
      <c r="N329" s="80"/>
      <c r="O329" s="80"/>
      <c r="P329" s="80"/>
      <c r="Q329" s="80"/>
      <c r="R329" s="80"/>
      <c r="S329" s="80"/>
      <c r="T329" s="80"/>
      <c r="U329" s="80"/>
      <c r="V329" s="80"/>
    </row>
    <row r="330" spans="1:22" s="86" customFormat="1" ht="129" customHeight="1" outlineLevel="1">
      <c r="A330" s="121"/>
      <c r="B330" s="111"/>
      <c r="C330" s="111"/>
      <c r="D330" s="124"/>
      <c r="E330" s="124"/>
      <c r="F330" s="124"/>
      <c r="G330" s="124"/>
      <c r="H330" s="75" t="s">
        <v>6</v>
      </c>
      <c r="I330" s="49">
        <v>49.491990000000001</v>
      </c>
      <c r="J330" s="37">
        <v>0</v>
      </c>
      <c r="K330" s="39">
        <f t="shared" si="18"/>
        <v>0</v>
      </c>
      <c r="L330" s="111"/>
      <c r="M330" s="117"/>
      <c r="N330" s="80"/>
      <c r="O330" s="80"/>
      <c r="P330" s="80"/>
      <c r="Q330" s="80"/>
      <c r="R330" s="80"/>
      <c r="S330" s="80"/>
      <c r="T330" s="80"/>
      <c r="U330" s="80"/>
      <c r="V330" s="80"/>
    </row>
    <row r="331" spans="1:22" s="86" customFormat="1" outlineLevel="1">
      <c r="A331" s="119" t="s">
        <v>667</v>
      </c>
      <c r="B331" s="109" t="s">
        <v>668</v>
      </c>
      <c r="C331" s="109" t="s">
        <v>669</v>
      </c>
      <c r="D331" s="122">
        <v>44197</v>
      </c>
      <c r="E331" s="122">
        <v>44561</v>
      </c>
      <c r="F331" s="122">
        <v>44197</v>
      </c>
      <c r="G331" s="122">
        <v>44561</v>
      </c>
      <c r="H331" s="75" t="s">
        <v>14</v>
      </c>
      <c r="I331" s="49">
        <f>I332+I333</f>
        <v>3301.5051699999999</v>
      </c>
      <c r="J331" s="49">
        <f>J332+J333</f>
        <v>3301.5051699999999</v>
      </c>
      <c r="K331" s="39">
        <f t="shared" si="18"/>
        <v>100</v>
      </c>
      <c r="L331" s="109" t="s">
        <v>670</v>
      </c>
      <c r="M331" s="115" t="s">
        <v>604</v>
      </c>
      <c r="N331" s="80"/>
      <c r="O331" s="80"/>
      <c r="P331" s="80"/>
      <c r="Q331" s="80"/>
      <c r="R331" s="80"/>
      <c r="S331" s="80"/>
      <c r="T331" s="80"/>
      <c r="U331" s="80"/>
      <c r="V331" s="80"/>
    </row>
    <row r="332" spans="1:22" s="86" customFormat="1" ht="25.5" outlineLevel="1">
      <c r="A332" s="120"/>
      <c r="B332" s="110"/>
      <c r="C332" s="110"/>
      <c r="D332" s="123"/>
      <c r="E332" s="123"/>
      <c r="F332" s="123"/>
      <c r="G332" s="123"/>
      <c r="H332" s="75" t="s">
        <v>7</v>
      </c>
      <c r="I332" s="49">
        <v>3000</v>
      </c>
      <c r="J332" s="37">
        <v>3000</v>
      </c>
      <c r="K332" s="39">
        <f t="shared" si="18"/>
        <v>100</v>
      </c>
      <c r="L332" s="110"/>
      <c r="M332" s="116"/>
      <c r="N332" s="80"/>
      <c r="O332" s="80"/>
      <c r="P332" s="80"/>
      <c r="Q332" s="80"/>
      <c r="R332" s="80"/>
      <c r="S332" s="80"/>
      <c r="T332" s="80"/>
      <c r="U332" s="80"/>
      <c r="V332" s="80"/>
    </row>
    <row r="333" spans="1:22" s="86" customFormat="1" ht="46.5" customHeight="1" outlineLevel="1">
      <c r="A333" s="121"/>
      <c r="B333" s="111"/>
      <c r="C333" s="111"/>
      <c r="D333" s="124"/>
      <c r="E333" s="124"/>
      <c r="F333" s="124"/>
      <c r="G333" s="124"/>
      <c r="H333" s="75" t="s">
        <v>6</v>
      </c>
      <c r="I333" s="49">
        <v>301.50517000000002</v>
      </c>
      <c r="J333" s="37">
        <v>301.50517000000002</v>
      </c>
      <c r="K333" s="39">
        <f t="shared" si="18"/>
        <v>100</v>
      </c>
      <c r="L333" s="111"/>
      <c r="M333" s="117"/>
      <c r="N333" s="80"/>
      <c r="O333" s="80"/>
      <c r="P333" s="80"/>
      <c r="Q333" s="80"/>
      <c r="R333" s="80"/>
      <c r="S333" s="80"/>
      <c r="T333" s="80"/>
      <c r="U333" s="80"/>
      <c r="V333" s="80"/>
    </row>
    <row r="334" spans="1:22" s="86" customFormat="1" ht="132.75" customHeight="1" outlineLevel="1">
      <c r="A334" s="14" t="s">
        <v>666</v>
      </c>
      <c r="B334" s="51" t="s">
        <v>296</v>
      </c>
      <c r="C334" s="30" t="s">
        <v>297</v>
      </c>
      <c r="D334" s="57">
        <v>44197</v>
      </c>
      <c r="E334" s="57">
        <v>44561</v>
      </c>
      <c r="F334" s="57">
        <v>44197</v>
      </c>
      <c r="G334" s="57">
        <v>44561</v>
      </c>
      <c r="H334" s="75" t="s">
        <v>7</v>
      </c>
      <c r="I334" s="49">
        <v>67659.600000000006</v>
      </c>
      <c r="J334" s="37">
        <v>67659.542300000001</v>
      </c>
      <c r="K334" s="39">
        <f t="shared" si="4"/>
        <v>99.99991472015796</v>
      </c>
      <c r="L334" s="66" t="s">
        <v>665</v>
      </c>
      <c r="M334" s="54" t="s">
        <v>604</v>
      </c>
      <c r="N334" s="80"/>
      <c r="O334" s="80"/>
      <c r="P334" s="80"/>
      <c r="Q334" s="80"/>
      <c r="R334" s="80"/>
      <c r="S334" s="80"/>
      <c r="T334" s="80"/>
      <c r="U334" s="80"/>
      <c r="V334" s="80"/>
    </row>
    <row r="335" spans="1:22" s="86" customFormat="1" ht="89.25" outlineLevel="1">
      <c r="A335" s="14" t="s">
        <v>298</v>
      </c>
      <c r="B335" s="51" t="s">
        <v>299</v>
      </c>
      <c r="C335" s="30" t="s">
        <v>300</v>
      </c>
      <c r="D335" s="57">
        <v>44197</v>
      </c>
      <c r="E335" s="57">
        <v>44561</v>
      </c>
      <c r="F335" s="57">
        <v>44197</v>
      </c>
      <c r="G335" s="57">
        <v>44561</v>
      </c>
      <c r="H335" s="75" t="s">
        <v>7</v>
      </c>
      <c r="I335" s="49">
        <v>100000</v>
      </c>
      <c r="J335" s="37">
        <v>99893.28946</v>
      </c>
      <c r="K335" s="39">
        <f t="shared" si="4"/>
        <v>99.893289460000005</v>
      </c>
      <c r="L335" s="66" t="s">
        <v>617</v>
      </c>
      <c r="M335" s="54" t="s">
        <v>604</v>
      </c>
      <c r="N335" s="80"/>
      <c r="O335" s="80"/>
      <c r="P335" s="80"/>
      <c r="Q335" s="80"/>
      <c r="R335" s="80"/>
      <c r="S335" s="80"/>
      <c r="T335" s="80"/>
      <c r="U335" s="80"/>
      <c r="V335" s="80"/>
    </row>
    <row r="336" spans="1:22" s="86" customFormat="1" ht="176.25" customHeight="1" outlineLevel="1">
      <c r="A336" s="14" t="s">
        <v>301</v>
      </c>
      <c r="B336" s="66" t="s">
        <v>98</v>
      </c>
      <c r="C336" s="19" t="s">
        <v>424</v>
      </c>
      <c r="D336" s="57">
        <v>44197</v>
      </c>
      <c r="E336" s="57">
        <v>44561</v>
      </c>
      <c r="F336" s="57">
        <v>44197</v>
      </c>
      <c r="G336" s="57"/>
      <c r="H336" s="75" t="s">
        <v>7</v>
      </c>
      <c r="I336" s="40">
        <v>87780.6</v>
      </c>
      <c r="J336" s="37">
        <v>80495.117020000005</v>
      </c>
      <c r="K336" s="39">
        <f t="shared" si="4"/>
        <v>91.700349530534083</v>
      </c>
      <c r="L336" s="66" t="s">
        <v>618</v>
      </c>
      <c r="M336" s="54" t="s">
        <v>604</v>
      </c>
      <c r="N336" s="80"/>
      <c r="O336" s="80"/>
      <c r="P336" s="80"/>
      <c r="Q336" s="80"/>
      <c r="R336" s="80"/>
      <c r="S336" s="80"/>
      <c r="T336" s="80"/>
      <c r="U336" s="80"/>
      <c r="V336" s="80"/>
    </row>
    <row r="337" spans="1:22" s="86" customFormat="1" ht="89.25" outlineLevel="1">
      <c r="A337" s="14" t="s">
        <v>302</v>
      </c>
      <c r="B337" s="66" t="s">
        <v>99</v>
      </c>
      <c r="C337" s="19" t="s">
        <v>303</v>
      </c>
      <c r="D337" s="57">
        <v>44197</v>
      </c>
      <c r="E337" s="57">
        <v>44561</v>
      </c>
      <c r="F337" s="57">
        <v>44197</v>
      </c>
      <c r="G337" s="57">
        <v>44561</v>
      </c>
      <c r="H337" s="75" t="s">
        <v>8</v>
      </c>
      <c r="I337" s="46" t="s">
        <v>19</v>
      </c>
      <c r="J337" s="37" t="s">
        <v>19</v>
      </c>
      <c r="K337" s="39" t="s">
        <v>19</v>
      </c>
      <c r="L337" s="66" t="s">
        <v>129</v>
      </c>
      <c r="M337" s="64" t="s">
        <v>604</v>
      </c>
      <c r="N337" s="80"/>
      <c r="O337" s="80"/>
      <c r="P337" s="80"/>
      <c r="Q337" s="80"/>
      <c r="R337" s="80"/>
      <c r="S337" s="80"/>
      <c r="T337" s="80"/>
      <c r="U337" s="80"/>
      <c r="V337" s="80"/>
    </row>
    <row r="338" spans="1:22" ht="178.5">
      <c r="A338" s="14" t="s">
        <v>104</v>
      </c>
      <c r="B338" s="66" t="s">
        <v>100</v>
      </c>
      <c r="C338" s="19" t="s">
        <v>495</v>
      </c>
      <c r="D338" s="65">
        <v>44197</v>
      </c>
      <c r="E338" s="65">
        <v>44561</v>
      </c>
      <c r="F338" s="65">
        <v>44197</v>
      </c>
      <c r="G338" s="57">
        <v>44561</v>
      </c>
      <c r="H338" s="75" t="s">
        <v>8</v>
      </c>
      <c r="I338" s="46" t="s">
        <v>19</v>
      </c>
      <c r="J338" s="37"/>
      <c r="K338" s="39"/>
      <c r="L338" s="51"/>
      <c r="M338" s="64"/>
    </row>
    <row r="339" spans="1:22" ht="178.5">
      <c r="A339" s="14" t="s">
        <v>52</v>
      </c>
      <c r="B339" s="66" t="s">
        <v>101</v>
      </c>
      <c r="C339" s="19" t="s">
        <v>495</v>
      </c>
      <c r="D339" s="65">
        <v>44197</v>
      </c>
      <c r="E339" s="65">
        <v>44561</v>
      </c>
      <c r="F339" s="65">
        <v>44197</v>
      </c>
      <c r="G339" s="57">
        <v>44561</v>
      </c>
      <c r="H339" s="75" t="s">
        <v>8</v>
      </c>
      <c r="I339" s="46" t="s">
        <v>19</v>
      </c>
      <c r="J339" s="46" t="s">
        <v>19</v>
      </c>
      <c r="K339" s="69" t="s">
        <v>19</v>
      </c>
      <c r="L339" s="51" t="s">
        <v>420</v>
      </c>
      <c r="M339" s="64" t="s">
        <v>604</v>
      </c>
    </row>
    <row r="340" spans="1:22" ht="178.5">
      <c r="A340" s="14" t="s">
        <v>56</v>
      </c>
      <c r="B340" s="66" t="s">
        <v>102</v>
      </c>
      <c r="C340" s="19" t="s">
        <v>495</v>
      </c>
      <c r="D340" s="65">
        <v>44197</v>
      </c>
      <c r="E340" s="65">
        <v>44561</v>
      </c>
      <c r="F340" s="65">
        <v>44197</v>
      </c>
      <c r="G340" s="57">
        <v>44561</v>
      </c>
      <c r="H340" s="75" t="s">
        <v>8</v>
      </c>
      <c r="I340" s="46" t="s">
        <v>19</v>
      </c>
      <c r="J340" s="46" t="s">
        <v>19</v>
      </c>
      <c r="K340" s="69" t="s">
        <v>19</v>
      </c>
      <c r="L340" s="51" t="s">
        <v>421</v>
      </c>
      <c r="M340" s="64" t="s">
        <v>604</v>
      </c>
    </row>
    <row r="341" spans="1:22" ht="129" customHeight="1">
      <c r="A341" s="14" t="s">
        <v>58</v>
      </c>
      <c r="B341" s="66" t="s">
        <v>103</v>
      </c>
      <c r="C341" s="19" t="s">
        <v>423</v>
      </c>
      <c r="D341" s="65">
        <v>44197</v>
      </c>
      <c r="E341" s="65">
        <v>44561</v>
      </c>
      <c r="F341" s="65">
        <v>44197</v>
      </c>
      <c r="G341" s="57">
        <v>44561</v>
      </c>
      <c r="H341" s="75" t="s">
        <v>8</v>
      </c>
      <c r="I341" s="46" t="s">
        <v>19</v>
      </c>
      <c r="J341" s="46" t="s">
        <v>19</v>
      </c>
      <c r="K341" s="69" t="s">
        <v>19</v>
      </c>
      <c r="L341" s="51" t="s">
        <v>788</v>
      </c>
      <c r="M341" s="64" t="s">
        <v>604</v>
      </c>
    </row>
    <row r="342" spans="1:22">
      <c r="A342" s="100" t="s">
        <v>62</v>
      </c>
      <c r="B342" s="99" t="s">
        <v>897</v>
      </c>
      <c r="C342" s="109" t="s">
        <v>496</v>
      </c>
      <c r="D342" s="122">
        <v>44197</v>
      </c>
      <c r="E342" s="122">
        <v>44561</v>
      </c>
      <c r="F342" s="122">
        <v>44197</v>
      </c>
      <c r="G342" s="122">
        <v>44561</v>
      </c>
      <c r="H342" s="66" t="s">
        <v>14</v>
      </c>
      <c r="I342" s="50">
        <f>I343+I344+I345</f>
        <v>3479290.1999999997</v>
      </c>
      <c r="J342" s="50">
        <f>J343+J344+J345</f>
        <v>3456857.1471299999</v>
      </c>
      <c r="K342" s="39">
        <f t="shared" ref="K342:K559" si="19">J342/I342*100</f>
        <v>99.355240535267811</v>
      </c>
      <c r="L342" s="163"/>
      <c r="M342" s="136"/>
    </row>
    <row r="343" spans="1:22" ht="25.5">
      <c r="A343" s="100"/>
      <c r="B343" s="99"/>
      <c r="C343" s="110"/>
      <c r="D343" s="123"/>
      <c r="E343" s="123"/>
      <c r="F343" s="123"/>
      <c r="G343" s="123"/>
      <c r="H343" s="66" t="s">
        <v>17</v>
      </c>
      <c r="I343" s="50">
        <f>I348+I555</f>
        <v>680000</v>
      </c>
      <c r="J343" s="50">
        <f>J348+J555</f>
        <v>679717.83923000004</v>
      </c>
      <c r="K343" s="39">
        <f t="shared" si="19"/>
        <v>99.95850576911765</v>
      </c>
      <c r="L343" s="164"/>
      <c r="M343" s="137"/>
    </row>
    <row r="344" spans="1:22" ht="25.5">
      <c r="A344" s="100"/>
      <c r="B344" s="99"/>
      <c r="C344" s="110"/>
      <c r="D344" s="123"/>
      <c r="E344" s="123"/>
      <c r="F344" s="123"/>
      <c r="G344" s="123"/>
      <c r="H344" s="66" t="s">
        <v>7</v>
      </c>
      <c r="I344" s="46">
        <f>I346+I349+I556</f>
        <v>2747862.6999999997</v>
      </c>
      <c r="J344" s="46">
        <f>J346+J349+J556</f>
        <v>2726092.2798199998</v>
      </c>
      <c r="K344" s="39">
        <f t="shared" si="19"/>
        <v>99.20773260687298</v>
      </c>
      <c r="L344" s="164"/>
      <c r="M344" s="137"/>
    </row>
    <row r="345" spans="1:22" ht="25.5">
      <c r="A345" s="100"/>
      <c r="B345" s="99"/>
      <c r="C345" s="111"/>
      <c r="D345" s="124"/>
      <c r="E345" s="124"/>
      <c r="F345" s="124"/>
      <c r="G345" s="124"/>
      <c r="H345" s="66" t="s">
        <v>6</v>
      </c>
      <c r="I345" s="46">
        <f>I350</f>
        <v>51427.5</v>
      </c>
      <c r="J345" s="46">
        <f>J350</f>
        <v>51047.028080000004</v>
      </c>
      <c r="K345" s="39">
        <f t="shared" si="19"/>
        <v>99.260178075932146</v>
      </c>
      <c r="L345" s="165"/>
      <c r="M345" s="138"/>
    </row>
    <row r="346" spans="1:22" ht="90" customHeight="1">
      <c r="A346" s="89" t="s">
        <v>105</v>
      </c>
      <c r="B346" s="66" t="s">
        <v>304</v>
      </c>
      <c r="C346" s="29" t="s">
        <v>424</v>
      </c>
      <c r="D346" s="65">
        <v>44197</v>
      </c>
      <c r="E346" s="65">
        <v>44561</v>
      </c>
      <c r="F346" s="65">
        <v>44197</v>
      </c>
      <c r="G346" s="57">
        <v>44561</v>
      </c>
      <c r="H346" s="66" t="s">
        <v>7</v>
      </c>
      <c r="I346" s="46">
        <v>80000</v>
      </c>
      <c r="J346" s="46">
        <v>79682.14572</v>
      </c>
      <c r="K346" s="39">
        <f t="shared" si="19"/>
        <v>99.602682149999993</v>
      </c>
      <c r="L346" s="66" t="s">
        <v>794</v>
      </c>
      <c r="M346" s="64" t="s">
        <v>604</v>
      </c>
    </row>
    <row r="347" spans="1:22">
      <c r="A347" s="166" t="s">
        <v>106</v>
      </c>
      <c r="B347" s="99" t="s">
        <v>305</v>
      </c>
      <c r="C347" s="109" t="s">
        <v>306</v>
      </c>
      <c r="D347" s="122">
        <v>44197</v>
      </c>
      <c r="E347" s="122">
        <v>44561</v>
      </c>
      <c r="F347" s="122">
        <v>44197</v>
      </c>
      <c r="G347" s="122">
        <v>44561</v>
      </c>
      <c r="H347" s="66" t="s">
        <v>14</v>
      </c>
      <c r="I347" s="46">
        <v>1395281.6</v>
      </c>
      <c r="J347" s="46">
        <f>J348+J349+J350</f>
        <v>1379475.3050899999</v>
      </c>
      <c r="K347" s="39">
        <f t="shared" si="19"/>
        <v>98.867160943711994</v>
      </c>
      <c r="L347" s="99"/>
      <c r="M347" s="128"/>
    </row>
    <row r="348" spans="1:22" ht="25.5">
      <c r="A348" s="166"/>
      <c r="B348" s="99"/>
      <c r="C348" s="110"/>
      <c r="D348" s="123"/>
      <c r="E348" s="123"/>
      <c r="F348" s="123"/>
      <c r="G348" s="123"/>
      <c r="H348" s="66" t="s">
        <v>17</v>
      </c>
      <c r="I348" s="46">
        <f>I352+I519+I532</f>
        <v>418260.00000000006</v>
      </c>
      <c r="J348" s="46">
        <f>J352+J519+J532</f>
        <v>417977.95723000006</v>
      </c>
      <c r="K348" s="39">
        <f t="shared" si="19"/>
        <v>99.932567596710172</v>
      </c>
      <c r="L348" s="99"/>
      <c r="M348" s="129"/>
    </row>
    <row r="349" spans="1:22" ht="25.5">
      <c r="A349" s="166"/>
      <c r="B349" s="99"/>
      <c r="C349" s="110"/>
      <c r="D349" s="123"/>
      <c r="E349" s="123"/>
      <c r="F349" s="123"/>
      <c r="G349" s="123"/>
      <c r="H349" s="66" t="s">
        <v>7</v>
      </c>
      <c r="I349" s="46">
        <f>I353+I520+I533</f>
        <v>925594.09999999974</v>
      </c>
      <c r="J349" s="46">
        <f>J353+J520+J533</f>
        <v>910450.31977999979</v>
      </c>
      <c r="K349" s="39">
        <f t="shared" si="19"/>
        <v>98.363885398578063</v>
      </c>
      <c r="L349" s="99"/>
      <c r="M349" s="129"/>
    </row>
    <row r="350" spans="1:22" ht="39" customHeight="1">
      <c r="A350" s="166"/>
      <c r="B350" s="99"/>
      <c r="C350" s="111"/>
      <c r="D350" s="124"/>
      <c r="E350" s="124"/>
      <c r="F350" s="124"/>
      <c r="G350" s="124"/>
      <c r="H350" s="66" t="s">
        <v>6</v>
      </c>
      <c r="I350" s="49">
        <v>51427.5</v>
      </c>
      <c r="J350" s="49">
        <f>J354</f>
        <v>51047.028080000004</v>
      </c>
      <c r="K350" s="39">
        <f t="shared" si="19"/>
        <v>99.260178075932146</v>
      </c>
      <c r="L350" s="99"/>
      <c r="M350" s="130"/>
    </row>
    <row r="351" spans="1:22">
      <c r="A351" s="125" t="s">
        <v>107</v>
      </c>
      <c r="B351" s="109" t="s">
        <v>307</v>
      </c>
      <c r="C351" s="109" t="s">
        <v>308</v>
      </c>
      <c r="D351" s="122">
        <v>44197</v>
      </c>
      <c r="E351" s="122">
        <v>44561</v>
      </c>
      <c r="F351" s="122">
        <v>44197</v>
      </c>
      <c r="G351" s="122"/>
      <c r="H351" s="66" t="s">
        <v>14</v>
      </c>
      <c r="I351" s="49">
        <v>1047682.15</v>
      </c>
      <c r="J351" s="49">
        <v>1042400.91</v>
      </c>
      <c r="K351" s="39">
        <f t="shared" si="19"/>
        <v>99.495911999646083</v>
      </c>
      <c r="L351" s="131"/>
      <c r="M351" s="128"/>
    </row>
    <row r="352" spans="1:22" ht="25.5">
      <c r="A352" s="126"/>
      <c r="B352" s="110"/>
      <c r="C352" s="110"/>
      <c r="D352" s="123"/>
      <c r="E352" s="123"/>
      <c r="F352" s="123"/>
      <c r="G352" s="123"/>
      <c r="H352" s="66" t="s">
        <v>17</v>
      </c>
      <c r="I352" s="49">
        <f>I464+I465+I466+I467+I468+I469+I470+I471+I472+I473+I474+I475+I476+I477+I478+I479+I480+I481+I482+I483+I484+I485+I486+I487+I488+I489+I491+I494+I496+I500+I506+I508+I511</f>
        <v>340000.00000000006</v>
      </c>
      <c r="J352" s="49">
        <f>J464+J465+J466+J467+J468+J469+J470+J471+J472+J473+J474+J475+J476+J477+J478+J479+J480+J481+J482+J483+J484+J485+J486+J487+J488+J489+J491+J494+J496+J500+J506+J508+J511</f>
        <v>340000.00000000006</v>
      </c>
      <c r="K352" s="39">
        <f t="shared" si="19"/>
        <v>100</v>
      </c>
      <c r="L352" s="132"/>
      <c r="M352" s="129"/>
    </row>
    <row r="353" spans="1:13" ht="25.5">
      <c r="A353" s="126"/>
      <c r="B353" s="110"/>
      <c r="C353" s="110"/>
      <c r="D353" s="123"/>
      <c r="E353" s="123"/>
      <c r="F353" s="123"/>
      <c r="G353" s="123"/>
      <c r="H353" s="66" t="s">
        <v>7</v>
      </c>
      <c r="I353" s="49">
        <f>I355+I357+I360+I362+I364+I367+I370+I373+I376+I379+I382+I385+I388+I391+I394+I397+I399+I400+I403+I406+I409+I412+I414+I416+I419+I422+I425+I428+I431+I434+I436+I438+I441+I444+I447+I450+I453+I456+I459+I462+I492+I497+I501+I504+I509+I513+I516</f>
        <v>656254.64999999979</v>
      </c>
      <c r="J353" s="49">
        <f>J355+J357+J360+J362+J364+J367+J370+J373+J376+J379+J382+J385+J388+J391+J394+J397+J399+J400+J403+J406+J409+J412+J414+J416+J419+J422+J425+J428+J431+J434+J436+J438+J441+J444+J447+J450+J453+J456+J459+J462+J492+J497+J501+J504+J509+J513+J516</f>
        <v>651353.87639999983</v>
      </c>
      <c r="K353" s="39">
        <f t="shared" si="19"/>
        <v>99.253220742893035</v>
      </c>
      <c r="L353" s="132"/>
      <c r="M353" s="129"/>
    </row>
    <row r="354" spans="1:13" ht="42" customHeight="1">
      <c r="A354" s="127"/>
      <c r="B354" s="111"/>
      <c r="C354" s="111"/>
      <c r="D354" s="124"/>
      <c r="E354" s="124"/>
      <c r="F354" s="124"/>
      <c r="G354" s="124"/>
      <c r="H354" s="66" t="s">
        <v>6</v>
      </c>
      <c r="I354" s="49">
        <f>I358+I361+I365+I368+I371+I374+I377+I380+I383+I386+I389+I392+I395+I398+I401+I404+I407+I410+I413+I417+I420+I423+I426+I429+I432+I435+I439+I442+I445+I448+I451+I454+I457+I460+I463+I493+I498+I502+I505+I510+I514+I517</f>
        <v>51427.500000000007</v>
      </c>
      <c r="J354" s="49">
        <f>J358+J361+J365+J368+J371+J374+J377+J380+J383+J386+J389+J392+J395+J398+J401+J404+J407+J410+J413+J417+J420+J423+J426+J429+J432+J435+J439+J442+J445+J448+J451+J454+J457+J460+J463+J493+J498+J502+J505+J510+J514+J517</f>
        <v>51047.028080000004</v>
      </c>
      <c r="K354" s="39">
        <f t="shared" si="19"/>
        <v>99.260178075932131</v>
      </c>
      <c r="L354" s="133"/>
      <c r="M354" s="130"/>
    </row>
    <row r="355" spans="1:13" ht="61.5" customHeight="1">
      <c r="A355" s="90" t="s">
        <v>309</v>
      </c>
      <c r="B355" s="51" t="s">
        <v>519</v>
      </c>
      <c r="C355" s="51" t="s">
        <v>308</v>
      </c>
      <c r="D355" s="55">
        <v>44197</v>
      </c>
      <c r="E355" s="55">
        <v>44561</v>
      </c>
      <c r="F355" s="55">
        <v>44197</v>
      </c>
      <c r="G355" s="55">
        <v>44561</v>
      </c>
      <c r="H355" s="66" t="s">
        <v>7</v>
      </c>
      <c r="I355" s="46">
        <v>13541.986580000001</v>
      </c>
      <c r="J355" s="46">
        <v>13541.986580000001</v>
      </c>
      <c r="K355" s="39">
        <f t="shared" ref="K355" si="20">J355/I355*100</f>
        <v>100</v>
      </c>
      <c r="L355" s="51" t="s">
        <v>686</v>
      </c>
      <c r="M355" s="58" t="s">
        <v>604</v>
      </c>
    </row>
    <row r="356" spans="1:13">
      <c r="A356" s="125" t="s">
        <v>310</v>
      </c>
      <c r="B356" s="109" t="s">
        <v>520</v>
      </c>
      <c r="C356" s="109" t="s">
        <v>308</v>
      </c>
      <c r="D356" s="122">
        <v>44197</v>
      </c>
      <c r="E356" s="122">
        <v>44561</v>
      </c>
      <c r="F356" s="122">
        <v>44197</v>
      </c>
      <c r="G356" s="122">
        <v>44561</v>
      </c>
      <c r="H356" s="66" t="s">
        <v>14</v>
      </c>
      <c r="I356" s="46">
        <f>I357+I358</f>
        <v>16262.72694</v>
      </c>
      <c r="J356" s="46">
        <f>J357+J358</f>
        <v>16262.72694</v>
      </c>
      <c r="K356" s="39">
        <f t="shared" si="19"/>
        <v>100</v>
      </c>
      <c r="L356" s="109" t="s">
        <v>687</v>
      </c>
      <c r="M356" s="128" t="s">
        <v>604</v>
      </c>
    </row>
    <row r="357" spans="1:13" ht="44.25" customHeight="1">
      <c r="A357" s="126"/>
      <c r="B357" s="110"/>
      <c r="C357" s="110"/>
      <c r="D357" s="123"/>
      <c r="E357" s="123"/>
      <c r="F357" s="123"/>
      <c r="G357" s="123"/>
      <c r="H357" s="66" t="s">
        <v>7</v>
      </c>
      <c r="I357" s="46">
        <v>15101.9799</v>
      </c>
      <c r="J357" s="46">
        <v>15101.9799</v>
      </c>
      <c r="K357" s="39">
        <f t="shared" si="19"/>
        <v>100</v>
      </c>
      <c r="L357" s="110"/>
      <c r="M357" s="129"/>
    </row>
    <row r="358" spans="1:13" ht="25.5">
      <c r="A358" s="127"/>
      <c r="B358" s="111"/>
      <c r="C358" s="111"/>
      <c r="D358" s="124"/>
      <c r="E358" s="124"/>
      <c r="F358" s="124"/>
      <c r="G358" s="124"/>
      <c r="H358" s="66" t="s">
        <v>6</v>
      </c>
      <c r="I358" s="46">
        <v>1160.74704</v>
      </c>
      <c r="J358" s="46">
        <v>1160.74704</v>
      </c>
      <c r="K358" s="39">
        <f t="shared" si="19"/>
        <v>100</v>
      </c>
      <c r="L358" s="111"/>
      <c r="M358" s="130"/>
    </row>
    <row r="359" spans="1:13">
      <c r="A359" s="125" t="s">
        <v>311</v>
      </c>
      <c r="B359" s="109" t="s">
        <v>521</v>
      </c>
      <c r="C359" s="109" t="s">
        <v>308</v>
      </c>
      <c r="D359" s="122">
        <v>44197</v>
      </c>
      <c r="E359" s="122">
        <v>44561</v>
      </c>
      <c r="F359" s="122">
        <v>44197</v>
      </c>
      <c r="G359" s="122">
        <v>44561</v>
      </c>
      <c r="H359" s="66" t="s">
        <v>14</v>
      </c>
      <c r="I359" s="46">
        <f>I360+I361</f>
        <v>3394.5334499999999</v>
      </c>
      <c r="J359" s="46">
        <f>J360+J361</f>
        <v>3394.5334499999999</v>
      </c>
      <c r="K359" s="39">
        <f t="shared" si="19"/>
        <v>100</v>
      </c>
      <c r="L359" s="109" t="s">
        <v>688</v>
      </c>
      <c r="M359" s="128" t="s">
        <v>604</v>
      </c>
    </row>
    <row r="360" spans="1:13" ht="25.5">
      <c r="A360" s="126"/>
      <c r="B360" s="110"/>
      <c r="C360" s="110"/>
      <c r="D360" s="123"/>
      <c r="E360" s="123"/>
      <c r="F360" s="123"/>
      <c r="G360" s="123"/>
      <c r="H360" s="66" t="s">
        <v>7</v>
      </c>
      <c r="I360" s="46">
        <v>3152.2496900000001</v>
      </c>
      <c r="J360" s="46">
        <v>3152.2496900000001</v>
      </c>
      <c r="K360" s="39">
        <f t="shared" si="19"/>
        <v>100</v>
      </c>
      <c r="L360" s="110"/>
      <c r="M360" s="129"/>
    </row>
    <row r="361" spans="1:13" ht="25.5">
      <c r="A361" s="127"/>
      <c r="B361" s="111"/>
      <c r="C361" s="111"/>
      <c r="D361" s="124"/>
      <c r="E361" s="124"/>
      <c r="F361" s="124"/>
      <c r="G361" s="124"/>
      <c r="H361" s="66" t="s">
        <v>6</v>
      </c>
      <c r="I361" s="46">
        <v>242.28376</v>
      </c>
      <c r="J361" s="46">
        <v>242.28376</v>
      </c>
      <c r="K361" s="39">
        <f t="shared" si="19"/>
        <v>100</v>
      </c>
      <c r="L361" s="111"/>
      <c r="M361" s="130"/>
    </row>
    <row r="362" spans="1:13" ht="51">
      <c r="A362" s="90" t="s">
        <v>312</v>
      </c>
      <c r="B362" s="51" t="s">
        <v>522</v>
      </c>
      <c r="C362" s="51" t="s">
        <v>308</v>
      </c>
      <c r="D362" s="55">
        <v>44197</v>
      </c>
      <c r="E362" s="55">
        <v>44561</v>
      </c>
      <c r="F362" s="55">
        <v>44197</v>
      </c>
      <c r="G362" s="55">
        <v>44561</v>
      </c>
      <c r="H362" s="66" t="s">
        <v>7</v>
      </c>
      <c r="I362" s="46">
        <v>3682.6871099999998</v>
      </c>
      <c r="J362" s="46">
        <v>3682.6871099999998</v>
      </c>
      <c r="K362" s="39">
        <f t="shared" ref="K362" si="21">J362/I362*100</f>
        <v>100</v>
      </c>
      <c r="L362" s="51" t="s">
        <v>689</v>
      </c>
      <c r="M362" s="58" t="s">
        <v>604</v>
      </c>
    </row>
    <row r="363" spans="1:13">
      <c r="A363" s="125" t="s">
        <v>313</v>
      </c>
      <c r="B363" s="109" t="s">
        <v>523</v>
      </c>
      <c r="C363" s="109" t="s">
        <v>308</v>
      </c>
      <c r="D363" s="122">
        <v>44197</v>
      </c>
      <c r="E363" s="122">
        <v>44561</v>
      </c>
      <c r="F363" s="122">
        <v>44197</v>
      </c>
      <c r="G363" s="122">
        <v>44561</v>
      </c>
      <c r="H363" s="66" t="s">
        <v>14</v>
      </c>
      <c r="I363" s="46">
        <f>I364+I365</f>
        <v>13907.719510000001</v>
      </c>
      <c r="J363" s="46">
        <f>J364+J365</f>
        <v>13907.719510000001</v>
      </c>
      <c r="K363" s="39">
        <f t="shared" si="19"/>
        <v>100</v>
      </c>
      <c r="L363" s="109" t="s">
        <v>690</v>
      </c>
      <c r="M363" s="128" t="s">
        <v>604</v>
      </c>
    </row>
    <row r="364" spans="1:13" ht="25.5">
      <c r="A364" s="126"/>
      <c r="B364" s="110"/>
      <c r="C364" s="110"/>
      <c r="D364" s="123"/>
      <c r="E364" s="123"/>
      <c r="F364" s="123"/>
      <c r="G364" s="123"/>
      <c r="H364" s="66" t="s">
        <v>7</v>
      </c>
      <c r="I364" s="46">
        <v>12915.060380000001</v>
      </c>
      <c r="J364" s="46">
        <v>12915.060380000001</v>
      </c>
      <c r="K364" s="39">
        <f t="shared" si="19"/>
        <v>100</v>
      </c>
      <c r="L364" s="110"/>
      <c r="M364" s="129"/>
    </row>
    <row r="365" spans="1:13" ht="25.5">
      <c r="A365" s="127"/>
      <c r="B365" s="111"/>
      <c r="C365" s="111"/>
      <c r="D365" s="124"/>
      <c r="E365" s="124"/>
      <c r="F365" s="124"/>
      <c r="G365" s="124"/>
      <c r="H365" s="66" t="s">
        <v>6</v>
      </c>
      <c r="I365" s="46">
        <v>992.65913</v>
      </c>
      <c r="J365" s="46">
        <v>992.65913</v>
      </c>
      <c r="K365" s="39">
        <f t="shared" si="19"/>
        <v>100</v>
      </c>
      <c r="L365" s="111"/>
      <c r="M365" s="130"/>
    </row>
    <row r="366" spans="1:13">
      <c r="A366" s="125" t="s">
        <v>314</v>
      </c>
      <c r="B366" s="109" t="s">
        <v>352</v>
      </c>
      <c r="C366" s="109" t="s">
        <v>308</v>
      </c>
      <c r="D366" s="122">
        <v>44197</v>
      </c>
      <c r="E366" s="122">
        <v>44561</v>
      </c>
      <c r="F366" s="122">
        <v>44197</v>
      </c>
      <c r="G366" s="122">
        <v>44561</v>
      </c>
      <c r="H366" s="66" t="s">
        <v>14</v>
      </c>
      <c r="I366" s="46">
        <f>I367+I368</f>
        <v>14856.239860000001</v>
      </c>
      <c r="J366" s="46">
        <f>J367+J368</f>
        <v>14856.239860000001</v>
      </c>
      <c r="K366" s="39">
        <f t="shared" si="19"/>
        <v>100</v>
      </c>
      <c r="L366" s="109" t="s">
        <v>691</v>
      </c>
      <c r="M366" s="128" t="s">
        <v>604</v>
      </c>
    </row>
    <row r="367" spans="1:13" ht="25.5">
      <c r="A367" s="126"/>
      <c r="B367" s="110"/>
      <c r="C367" s="110"/>
      <c r="D367" s="123"/>
      <c r="E367" s="123"/>
      <c r="F367" s="123"/>
      <c r="G367" s="123"/>
      <c r="H367" s="66" t="s">
        <v>7</v>
      </c>
      <c r="I367" s="46">
        <v>13795.880380000001</v>
      </c>
      <c r="J367" s="46">
        <v>13795.880380000001</v>
      </c>
      <c r="K367" s="39">
        <f t="shared" si="19"/>
        <v>100</v>
      </c>
      <c r="L367" s="110"/>
      <c r="M367" s="129"/>
    </row>
    <row r="368" spans="1:13" ht="25.5">
      <c r="A368" s="127"/>
      <c r="B368" s="111"/>
      <c r="C368" s="111"/>
      <c r="D368" s="124"/>
      <c r="E368" s="124"/>
      <c r="F368" s="124"/>
      <c r="G368" s="124"/>
      <c r="H368" s="66" t="s">
        <v>6</v>
      </c>
      <c r="I368" s="46">
        <v>1060.3594800000001</v>
      </c>
      <c r="J368" s="46">
        <v>1060.3594800000001</v>
      </c>
      <c r="K368" s="39">
        <f t="shared" si="19"/>
        <v>100</v>
      </c>
      <c r="L368" s="111"/>
      <c r="M368" s="130"/>
    </row>
    <row r="369" spans="1:13">
      <c r="A369" s="125" t="s">
        <v>315</v>
      </c>
      <c r="B369" s="109" t="s">
        <v>524</v>
      </c>
      <c r="C369" s="109" t="s">
        <v>308</v>
      </c>
      <c r="D369" s="122">
        <v>44197</v>
      </c>
      <c r="E369" s="122">
        <v>44561</v>
      </c>
      <c r="F369" s="122">
        <v>44197</v>
      </c>
      <c r="G369" s="122">
        <v>44561</v>
      </c>
      <c r="H369" s="66" t="s">
        <v>14</v>
      </c>
      <c r="I369" s="46">
        <f>I370+I371</f>
        <v>6736.1174199999996</v>
      </c>
      <c r="J369" s="46">
        <f>J370+J371</f>
        <v>6736.1174199999996</v>
      </c>
      <c r="K369" s="39">
        <f t="shared" si="19"/>
        <v>100</v>
      </c>
      <c r="L369" s="109" t="s">
        <v>685</v>
      </c>
      <c r="M369" s="128" t="s">
        <v>604</v>
      </c>
    </row>
    <row r="370" spans="1:13" ht="25.5">
      <c r="A370" s="126"/>
      <c r="B370" s="110"/>
      <c r="C370" s="110"/>
      <c r="D370" s="123"/>
      <c r="E370" s="123"/>
      <c r="F370" s="123"/>
      <c r="G370" s="123"/>
      <c r="H370" s="66" t="s">
        <v>7</v>
      </c>
      <c r="I370" s="46">
        <v>6255.3291399999998</v>
      </c>
      <c r="J370" s="46">
        <v>6255.3291399999998</v>
      </c>
      <c r="K370" s="39">
        <f t="shared" si="19"/>
        <v>100</v>
      </c>
      <c r="L370" s="110"/>
      <c r="M370" s="129"/>
    </row>
    <row r="371" spans="1:13" ht="25.5">
      <c r="A371" s="127"/>
      <c r="B371" s="111"/>
      <c r="C371" s="111"/>
      <c r="D371" s="124"/>
      <c r="E371" s="124"/>
      <c r="F371" s="124"/>
      <c r="G371" s="124"/>
      <c r="H371" s="66" t="s">
        <v>6</v>
      </c>
      <c r="I371" s="46">
        <v>480.78827999999999</v>
      </c>
      <c r="J371" s="46">
        <v>480.78827999999999</v>
      </c>
      <c r="K371" s="39">
        <f t="shared" si="19"/>
        <v>100</v>
      </c>
      <c r="L371" s="111"/>
      <c r="M371" s="130"/>
    </row>
    <row r="372" spans="1:13">
      <c r="A372" s="125" t="s">
        <v>316</v>
      </c>
      <c r="B372" s="109" t="s">
        <v>525</v>
      </c>
      <c r="C372" s="109" t="s">
        <v>308</v>
      </c>
      <c r="D372" s="122">
        <v>44197</v>
      </c>
      <c r="E372" s="122">
        <v>44561</v>
      </c>
      <c r="F372" s="122">
        <v>44197</v>
      </c>
      <c r="G372" s="122">
        <v>44561</v>
      </c>
      <c r="H372" s="66" t="s">
        <v>14</v>
      </c>
      <c r="I372" s="46">
        <f>I373+I374</f>
        <v>17715.814289999998</v>
      </c>
      <c r="J372" s="46">
        <f>J373+J374</f>
        <v>17715.814289999998</v>
      </c>
      <c r="K372" s="39">
        <f t="shared" si="19"/>
        <v>100</v>
      </c>
      <c r="L372" s="109" t="s">
        <v>692</v>
      </c>
      <c r="M372" s="128" t="s">
        <v>604</v>
      </c>
    </row>
    <row r="373" spans="1:13" ht="25.5">
      <c r="A373" s="126"/>
      <c r="B373" s="110"/>
      <c r="C373" s="110"/>
      <c r="D373" s="123"/>
      <c r="E373" s="123"/>
      <c r="F373" s="123"/>
      <c r="G373" s="123"/>
      <c r="H373" s="66" t="s">
        <v>7</v>
      </c>
      <c r="I373" s="46">
        <v>16451.353589999999</v>
      </c>
      <c r="J373" s="46">
        <v>16451.353589999999</v>
      </c>
      <c r="K373" s="39">
        <f t="shared" si="19"/>
        <v>100</v>
      </c>
      <c r="L373" s="110"/>
      <c r="M373" s="129"/>
    </row>
    <row r="374" spans="1:13" ht="25.5">
      <c r="A374" s="127"/>
      <c r="B374" s="111"/>
      <c r="C374" s="111"/>
      <c r="D374" s="124"/>
      <c r="E374" s="124"/>
      <c r="F374" s="124"/>
      <c r="G374" s="124"/>
      <c r="H374" s="66" t="s">
        <v>6</v>
      </c>
      <c r="I374" s="46">
        <v>1264.4607000000001</v>
      </c>
      <c r="J374" s="46">
        <v>1264.4607000000001</v>
      </c>
      <c r="K374" s="39">
        <f t="shared" si="19"/>
        <v>100</v>
      </c>
      <c r="L374" s="111"/>
      <c r="M374" s="130"/>
    </row>
    <row r="375" spans="1:13">
      <c r="A375" s="125" t="s">
        <v>317</v>
      </c>
      <c r="B375" s="109" t="s">
        <v>526</v>
      </c>
      <c r="C375" s="109" t="s">
        <v>308</v>
      </c>
      <c r="D375" s="122">
        <v>44197</v>
      </c>
      <c r="E375" s="122">
        <v>44561</v>
      </c>
      <c r="F375" s="122">
        <v>44197</v>
      </c>
      <c r="G375" s="122">
        <v>44561</v>
      </c>
      <c r="H375" s="66" t="s">
        <v>14</v>
      </c>
      <c r="I375" s="46">
        <v>18076.16</v>
      </c>
      <c r="J375" s="46">
        <v>18076.16</v>
      </c>
      <c r="K375" s="39">
        <f t="shared" si="19"/>
        <v>100</v>
      </c>
      <c r="L375" s="109" t="s">
        <v>693</v>
      </c>
      <c r="M375" s="128" t="s">
        <v>604</v>
      </c>
    </row>
    <row r="376" spans="1:13" ht="25.5">
      <c r="A376" s="126"/>
      <c r="B376" s="110"/>
      <c r="C376" s="110"/>
      <c r="D376" s="123"/>
      <c r="E376" s="123"/>
      <c r="F376" s="123"/>
      <c r="G376" s="123"/>
      <c r="H376" s="66" t="s">
        <v>7</v>
      </c>
      <c r="I376" s="46">
        <v>16785.9846</v>
      </c>
      <c r="J376" s="46">
        <v>16785.9846</v>
      </c>
      <c r="K376" s="39">
        <f t="shared" si="19"/>
        <v>100</v>
      </c>
      <c r="L376" s="110"/>
      <c r="M376" s="129"/>
    </row>
    <row r="377" spans="1:13" ht="25.5">
      <c r="A377" s="127"/>
      <c r="B377" s="111"/>
      <c r="C377" s="111"/>
      <c r="D377" s="124"/>
      <c r="E377" s="124"/>
      <c r="F377" s="124"/>
      <c r="G377" s="124"/>
      <c r="H377" s="66" t="s">
        <v>6</v>
      </c>
      <c r="I377" s="46">
        <v>1290.18064</v>
      </c>
      <c r="J377" s="46">
        <v>1290.18064</v>
      </c>
      <c r="K377" s="39">
        <f t="shared" si="19"/>
        <v>100</v>
      </c>
      <c r="L377" s="111"/>
      <c r="M377" s="130"/>
    </row>
    <row r="378" spans="1:13">
      <c r="A378" s="125" t="s">
        <v>318</v>
      </c>
      <c r="B378" s="109" t="s">
        <v>527</v>
      </c>
      <c r="C378" s="109" t="s">
        <v>308</v>
      </c>
      <c r="D378" s="122">
        <v>44197</v>
      </c>
      <c r="E378" s="122">
        <v>44561</v>
      </c>
      <c r="F378" s="122">
        <v>44197</v>
      </c>
      <c r="G378" s="122">
        <v>44561</v>
      </c>
      <c r="H378" s="66" t="s">
        <v>14</v>
      </c>
      <c r="I378" s="46">
        <v>7825.97</v>
      </c>
      <c r="J378" s="46">
        <v>7825.97</v>
      </c>
      <c r="K378" s="39">
        <f t="shared" si="19"/>
        <v>100</v>
      </c>
      <c r="L378" s="109" t="s">
        <v>694</v>
      </c>
      <c r="M378" s="128" t="s">
        <v>604</v>
      </c>
    </row>
    <row r="379" spans="1:13" ht="25.5">
      <c r="A379" s="126"/>
      <c r="B379" s="110"/>
      <c r="C379" s="110"/>
      <c r="D379" s="123"/>
      <c r="E379" s="123"/>
      <c r="F379" s="123"/>
      <c r="G379" s="123"/>
      <c r="H379" s="66" t="s">
        <v>7</v>
      </c>
      <c r="I379" s="46">
        <v>7267.3869400000003</v>
      </c>
      <c r="J379" s="46">
        <v>7267.3869400000003</v>
      </c>
      <c r="K379" s="39">
        <f t="shared" si="19"/>
        <v>100</v>
      </c>
      <c r="L379" s="110"/>
      <c r="M379" s="129"/>
    </row>
    <row r="380" spans="1:13" ht="25.5">
      <c r="A380" s="127"/>
      <c r="B380" s="111"/>
      <c r="C380" s="111"/>
      <c r="D380" s="124"/>
      <c r="E380" s="124"/>
      <c r="F380" s="124"/>
      <c r="G380" s="124"/>
      <c r="H380" s="66" t="s">
        <v>6</v>
      </c>
      <c r="I380" s="46">
        <v>558.57563000000005</v>
      </c>
      <c r="J380" s="46">
        <v>558.57563000000005</v>
      </c>
      <c r="K380" s="39">
        <f t="shared" si="19"/>
        <v>100</v>
      </c>
      <c r="L380" s="111"/>
      <c r="M380" s="130"/>
    </row>
    <row r="381" spans="1:13">
      <c r="A381" s="125" t="s">
        <v>319</v>
      </c>
      <c r="B381" s="109" t="s">
        <v>528</v>
      </c>
      <c r="C381" s="109" t="s">
        <v>308</v>
      </c>
      <c r="D381" s="122">
        <v>44197</v>
      </c>
      <c r="E381" s="122">
        <v>44561</v>
      </c>
      <c r="F381" s="122">
        <v>44197</v>
      </c>
      <c r="G381" s="122">
        <v>44561</v>
      </c>
      <c r="H381" s="66" t="s">
        <v>14</v>
      </c>
      <c r="I381" s="46">
        <f>I382+I383</f>
        <v>8196.2499900000003</v>
      </c>
      <c r="J381" s="46">
        <f t="shared" ref="J381" si="22">J382+J383</f>
        <v>8196.2499900000003</v>
      </c>
      <c r="K381" s="39">
        <f t="shared" si="19"/>
        <v>100</v>
      </c>
      <c r="L381" s="109" t="s">
        <v>695</v>
      </c>
      <c r="M381" s="128" t="s">
        <v>604</v>
      </c>
    </row>
    <row r="382" spans="1:13" ht="25.5">
      <c r="A382" s="126"/>
      <c r="B382" s="110"/>
      <c r="C382" s="110"/>
      <c r="D382" s="123"/>
      <c r="E382" s="123"/>
      <c r="F382" s="123"/>
      <c r="G382" s="123"/>
      <c r="H382" s="66" t="s">
        <v>7</v>
      </c>
      <c r="I382" s="46">
        <v>7611.24521</v>
      </c>
      <c r="J382" s="46">
        <v>7611.24521</v>
      </c>
      <c r="K382" s="39">
        <f t="shared" si="19"/>
        <v>100</v>
      </c>
      <c r="L382" s="110"/>
      <c r="M382" s="129"/>
    </row>
    <row r="383" spans="1:13" ht="25.5">
      <c r="A383" s="127"/>
      <c r="B383" s="111"/>
      <c r="C383" s="111"/>
      <c r="D383" s="124"/>
      <c r="E383" s="124"/>
      <c r="F383" s="124"/>
      <c r="G383" s="124"/>
      <c r="H383" s="66" t="s">
        <v>6</v>
      </c>
      <c r="I383" s="46">
        <v>585.00477999999998</v>
      </c>
      <c r="J383" s="46">
        <v>585.00477999999998</v>
      </c>
      <c r="K383" s="39">
        <f t="shared" si="19"/>
        <v>100</v>
      </c>
      <c r="L383" s="111"/>
      <c r="M383" s="130"/>
    </row>
    <row r="384" spans="1:13">
      <c r="A384" s="125" t="s">
        <v>320</v>
      </c>
      <c r="B384" s="109" t="s">
        <v>529</v>
      </c>
      <c r="C384" s="109" t="s">
        <v>308</v>
      </c>
      <c r="D384" s="122">
        <v>44197</v>
      </c>
      <c r="E384" s="122">
        <v>44561</v>
      </c>
      <c r="F384" s="122">
        <v>44197</v>
      </c>
      <c r="G384" s="122">
        <v>44561</v>
      </c>
      <c r="H384" s="66" t="s">
        <v>14</v>
      </c>
      <c r="I384" s="46">
        <f>I385+I386</f>
        <v>14522.28311</v>
      </c>
      <c r="J384" s="46">
        <f t="shared" ref="J384" si="23">J385+J386</f>
        <v>14522.28311</v>
      </c>
      <c r="K384" s="39">
        <f t="shared" si="19"/>
        <v>100</v>
      </c>
      <c r="L384" s="109" t="s">
        <v>696</v>
      </c>
      <c r="M384" s="128" t="s">
        <v>604</v>
      </c>
    </row>
    <row r="385" spans="1:13" ht="25.5">
      <c r="A385" s="126"/>
      <c r="B385" s="110"/>
      <c r="C385" s="110"/>
      <c r="D385" s="123"/>
      <c r="E385" s="123"/>
      <c r="F385" s="123"/>
      <c r="G385" s="123"/>
      <c r="H385" s="66" t="s">
        <v>7</v>
      </c>
      <c r="I385" s="46">
        <v>13485.759700000001</v>
      </c>
      <c r="J385" s="46">
        <v>13485.759700000001</v>
      </c>
      <c r="K385" s="39">
        <f t="shared" si="19"/>
        <v>100</v>
      </c>
      <c r="L385" s="110"/>
      <c r="M385" s="129"/>
    </row>
    <row r="386" spans="1:13" ht="25.5">
      <c r="A386" s="127"/>
      <c r="B386" s="111"/>
      <c r="C386" s="111"/>
      <c r="D386" s="124"/>
      <c r="E386" s="124"/>
      <c r="F386" s="124"/>
      <c r="G386" s="124"/>
      <c r="H386" s="66" t="s">
        <v>6</v>
      </c>
      <c r="I386" s="46">
        <v>1036.52341</v>
      </c>
      <c r="J386" s="46">
        <v>1036.52341</v>
      </c>
      <c r="K386" s="39">
        <f t="shared" si="19"/>
        <v>100</v>
      </c>
      <c r="L386" s="111"/>
      <c r="M386" s="130"/>
    </row>
    <row r="387" spans="1:13">
      <c r="A387" s="125" t="s">
        <v>321</v>
      </c>
      <c r="B387" s="109" t="s">
        <v>530</v>
      </c>
      <c r="C387" s="109" t="s">
        <v>308</v>
      </c>
      <c r="D387" s="122">
        <v>44197</v>
      </c>
      <c r="E387" s="122">
        <v>44561</v>
      </c>
      <c r="F387" s="122">
        <v>44197</v>
      </c>
      <c r="G387" s="122">
        <v>44561</v>
      </c>
      <c r="H387" s="66" t="s">
        <v>14</v>
      </c>
      <c r="I387" s="46">
        <f>I388+I389</f>
        <v>7764.8609400000005</v>
      </c>
      <c r="J387" s="46">
        <f t="shared" ref="J387" si="24">J388+J389</f>
        <v>7764.8609400000005</v>
      </c>
      <c r="K387" s="39">
        <f t="shared" si="19"/>
        <v>100</v>
      </c>
      <c r="L387" s="109" t="s">
        <v>697</v>
      </c>
      <c r="M387" s="128" t="s">
        <v>604</v>
      </c>
    </row>
    <row r="388" spans="1:13" ht="25.5">
      <c r="A388" s="126"/>
      <c r="B388" s="110"/>
      <c r="C388" s="110"/>
      <c r="D388" s="123"/>
      <c r="E388" s="123"/>
      <c r="F388" s="123"/>
      <c r="G388" s="123"/>
      <c r="H388" s="66" t="s">
        <v>7</v>
      </c>
      <c r="I388" s="46">
        <v>7210.64642</v>
      </c>
      <c r="J388" s="46">
        <v>7210.64642</v>
      </c>
      <c r="K388" s="39">
        <f t="shared" si="19"/>
        <v>100</v>
      </c>
      <c r="L388" s="110"/>
      <c r="M388" s="129"/>
    </row>
    <row r="389" spans="1:13" ht="25.5">
      <c r="A389" s="127"/>
      <c r="B389" s="111"/>
      <c r="C389" s="111"/>
      <c r="D389" s="124"/>
      <c r="E389" s="124"/>
      <c r="F389" s="124"/>
      <c r="G389" s="124"/>
      <c r="H389" s="66" t="s">
        <v>6</v>
      </c>
      <c r="I389" s="46">
        <v>554.21451999999999</v>
      </c>
      <c r="J389" s="46">
        <v>554.21451999999999</v>
      </c>
      <c r="K389" s="39">
        <f t="shared" si="19"/>
        <v>100</v>
      </c>
      <c r="L389" s="111"/>
      <c r="M389" s="130"/>
    </row>
    <row r="390" spans="1:13">
      <c r="A390" s="125" t="s">
        <v>322</v>
      </c>
      <c r="B390" s="109" t="s">
        <v>531</v>
      </c>
      <c r="C390" s="109" t="s">
        <v>308</v>
      </c>
      <c r="D390" s="122">
        <v>44197</v>
      </c>
      <c r="E390" s="122">
        <v>44561</v>
      </c>
      <c r="F390" s="122">
        <v>44197</v>
      </c>
      <c r="G390" s="122">
        <v>44561</v>
      </c>
      <c r="H390" s="66" t="s">
        <v>14</v>
      </c>
      <c r="I390" s="46">
        <v>8828.16</v>
      </c>
      <c r="J390" s="46">
        <v>8828.16</v>
      </c>
      <c r="K390" s="39">
        <f t="shared" si="19"/>
        <v>100</v>
      </c>
      <c r="L390" s="109" t="s">
        <v>698</v>
      </c>
      <c r="M390" s="128" t="s">
        <v>604</v>
      </c>
    </row>
    <row r="391" spans="1:13" ht="25.5">
      <c r="A391" s="126"/>
      <c r="B391" s="110"/>
      <c r="C391" s="110"/>
      <c r="D391" s="123"/>
      <c r="E391" s="123"/>
      <c r="F391" s="123"/>
      <c r="G391" s="123"/>
      <c r="H391" s="66" t="s">
        <v>7</v>
      </c>
      <c r="I391" s="46">
        <v>8198.0454599999994</v>
      </c>
      <c r="J391" s="46">
        <v>8198.0454599999994</v>
      </c>
      <c r="K391" s="39">
        <f t="shared" si="19"/>
        <v>100</v>
      </c>
      <c r="L391" s="110"/>
      <c r="M391" s="129"/>
    </row>
    <row r="392" spans="1:13" ht="25.5">
      <c r="A392" s="127"/>
      <c r="B392" s="111"/>
      <c r="C392" s="111"/>
      <c r="D392" s="124"/>
      <c r="E392" s="124"/>
      <c r="F392" s="124"/>
      <c r="G392" s="124"/>
      <c r="H392" s="66" t="s">
        <v>6</v>
      </c>
      <c r="I392" s="46">
        <v>630.10658999999998</v>
      </c>
      <c r="J392" s="46">
        <v>630.10658999999998</v>
      </c>
      <c r="K392" s="39">
        <f t="shared" si="19"/>
        <v>100</v>
      </c>
      <c r="L392" s="111"/>
      <c r="M392" s="130"/>
    </row>
    <row r="393" spans="1:13">
      <c r="A393" s="125" t="s">
        <v>323</v>
      </c>
      <c r="B393" s="109" t="s">
        <v>532</v>
      </c>
      <c r="C393" s="109" t="s">
        <v>308</v>
      </c>
      <c r="D393" s="122">
        <v>44197</v>
      </c>
      <c r="E393" s="122">
        <v>44561</v>
      </c>
      <c r="F393" s="122">
        <v>44197</v>
      </c>
      <c r="G393" s="122">
        <v>44561</v>
      </c>
      <c r="H393" s="66" t="s">
        <v>14</v>
      </c>
      <c r="I393" s="46">
        <v>9171.41</v>
      </c>
      <c r="J393" s="46">
        <v>9171.41</v>
      </c>
      <c r="K393" s="39">
        <f t="shared" si="19"/>
        <v>100</v>
      </c>
      <c r="L393" s="109" t="s">
        <v>699</v>
      </c>
      <c r="M393" s="128" t="s">
        <v>604</v>
      </c>
    </row>
    <row r="394" spans="1:13" ht="25.5">
      <c r="A394" s="126"/>
      <c r="B394" s="110"/>
      <c r="C394" s="110"/>
      <c r="D394" s="123"/>
      <c r="E394" s="123"/>
      <c r="F394" s="123"/>
      <c r="G394" s="123"/>
      <c r="H394" s="66" t="s">
        <v>7</v>
      </c>
      <c r="I394" s="46">
        <v>8516.7981600000003</v>
      </c>
      <c r="J394" s="46">
        <v>8516.7981600000003</v>
      </c>
      <c r="K394" s="39">
        <f t="shared" si="19"/>
        <v>100</v>
      </c>
      <c r="L394" s="110"/>
      <c r="M394" s="129"/>
    </row>
    <row r="395" spans="1:13" ht="25.5">
      <c r="A395" s="127"/>
      <c r="B395" s="111"/>
      <c r="C395" s="111"/>
      <c r="D395" s="124"/>
      <c r="E395" s="124"/>
      <c r="F395" s="124"/>
      <c r="G395" s="124"/>
      <c r="H395" s="66" t="s">
        <v>6</v>
      </c>
      <c r="I395" s="46">
        <v>654.60610999999994</v>
      </c>
      <c r="J395" s="46">
        <v>654.60610999999994</v>
      </c>
      <c r="K395" s="39">
        <f t="shared" si="19"/>
        <v>100</v>
      </c>
      <c r="L395" s="111"/>
      <c r="M395" s="130"/>
    </row>
    <row r="396" spans="1:13">
      <c r="A396" s="125" t="s">
        <v>324</v>
      </c>
      <c r="B396" s="109" t="s">
        <v>533</v>
      </c>
      <c r="C396" s="109" t="s">
        <v>308</v>
      </c>
      <c r="D396" s="122">
        <v>44197</v>
      </c>
      <c r="E396" s="122">
        <v>44561</v>
      </c>
      <c r="F396" s="122">
        <v>44197</v>
      </c>
      <c r="G396" s="122">
        <v>44561</v>
      </c>
      <c r="H396" s="66" t="s">
        <v>14</v>
      </c>
      <c r="I396" s="46">
        <f>I397+I398</f>
        <v>9787.7407599999988</v>
      </c>
      <c r="J396" s="46">
        <f t="shared" ref="J396" si="25">J397+J398</f>
        <v>9787.7407599999988</v>
      </c>
      <c r="K396" s="39">
        <f t="shared" si="19"/>
        <v>100</v>
      </c>
      <c r="L396" s="109" t="s">
        <v>700</v>
      </c>
      <c r="M396" s="128" t="s">
        <v>604</v>
      </c>
    </row>
    <row r="397" spans="1:13" ht="25.5">
      <c r="A397" s="126"/>
      <c r="B397" s="110"/>
      <c r="C397" s="110"/>
      <c r="D397" s="123"/>
      <c r="E397" s="123"/>
      <c r="F397" s="123"/>
      <c r="G397" s="123"/>
      <c r="H397" s="66" t="s">
        <v>7</v>
      </c>
      <c r="I397" s="46">
        <v>9089.1438199999993</v>
      </c>
      <c r="J397" s="46">
        <v>9089.1438199999993</v>
      </c>
      <c r="K397" s="39">
        <f t="shared" si="19"/>
        <v>100</v>
      </c>
      <c r="L397" s="110"/>
      <c r="M397" s="129"/>
    </row>
    <row r="398" spans="1:13" ht="25.5">
      <c r="A398" s="127"/>
      <c r="B398" s="111"/>
      <c r="C398" s="111"/>
      <c r="D398" s="124"/>
      <c r="E398" s="124"/>
      <c r="F398" s="124"/>
      <c r="G398" s="124"/>
      <c r="H398" s="66" t="s">
        <v>6</v>
      </c>
      <c r="I398" s="46">
        <v>698.59694000000002</v>
      </c>
      <c r="J398" s="46">
        <v>698.59694000000002</v>
      </c>
      <c r="K398" s="39">
        <f t="shared" si="19"/>
        <v>100</v>
      </c>
      <c r="L398" s="111"/>
      <c r="M398" s="130"/>
    </row>
    <row r="399" spans="1:13" ht="51">
      <c r="A399" s="90" t="s">
        <v>325</v>
      </c>
      <c r="B399" s="51" t="s">
        <v>534</v>
      </c>
      <c r="C399" s="51" t="s">
        <v>308</v>
      </c>
      <c r="D399" s="55">
        <v>44197</v>
      </c>
      <c r="E399" s="55">
        <v>44561</v>
      </c>
      <c r="F399" s="55">
        <v>44197</v>
      </c>
      <c r="G399" s="55">
        <v>44561</v>
      </c>
      <c r="H399" s="66" t="s">
        <v>7</v>
      </c>
      <c r="I399" s="46">
        <v>49506.513209999997</v>
      </c>
      <c r="J399" s="46">
        <v>49506.513209999997</v>
      </c>
      <c r="K399" s="39">
        <f t="shared" si="19"/>
        <v>100</v>
      </c>
      <c r="L399" s="51" t="s">
        <v>701</v>
      </c>
      <c r="M399" s="58" t="s">
        <v>604</v>
      </c>
    </row>
    <row r="400" spans="1:13" ht="51">
      <c r="A400" s="90" t="s">
        <v>326</v>
      </c>
      <c r="B400" s="51" t="s">
        <v>535</v>
      </c>
      <c r="C400" s="51" t="s">
        <v>308</v>
      </c>
      <c r="D400" s="55">
        <v>44197</v>
      </c>
      <c r="E400" s="55">
        <v>44561</v>
      </c>
      <c r="F400" s="55">
        <v>44197</v>
      </c>
      <c r="G400" s="55">
        <v>44561</v>
      </c>
      <c r="H400" s="66" t="s">
        <v>7</v>
      </c>
      <c r="I400" s="46">
        <v>36065.484239999998</v>
      </c>
      <c r="J400" s="46">
        <v>36065.484239999998</v>
      </c>
      <c r="K400" s="39">
        <f t="shared" si="19"/>
        <v>100</v>
      </c>
      <c r="L400" s="51" t="s">
        <v>702</v>
      </c>
      <c r="M400" s="58" t="s">
        <v>604</v>
      </c>
    </row>
    <row r="401" spans="1:13" ht="51">
      <c r="A401" s="90" t="s">
        <v>327</v>
      </c>
      <c r="B401" s="51" t="s">
        <v>536</v>
      </c>
      <c r="C401" s="51" t="s">
        <v>308</v>
      </c>
      <c r="D401" s="55">
        <v>44197</v>
      </c>
      <c r="E401" s="55">
        <v>44561</v>
      </c>
      <c r="F401" s="55">
        <v>44197</v>
      </c>
      <c r="G401" s="55">
        <v>44561</v>
      </c>
      <c r="H401" s="66" t="s">
        <v>6</v>
      </c>
      <c r="I401" s="46">
        <v>12037.028630000001</v>
      </c>
      <c r="J401" s="46">
        <v>12037.028630000001</v>
      </c>
      <c r="K401" s="39">
        <f t="shared" si="19"/>
        <v>100</v>
      </c>
      <c r="L401" s="51" t="s">
        <v>703</v>
      </c>
      <c r="M401" s="58" t="s">
        <v>604</v>
      </c>
    </row>
    <row r="402" spans="1:13">
      <c r="A402" s="125" t="s">
        <v>328</v>
      </c>
      <c r="B402" s="109" t="s">
        <v>537</v>
      </c>
      <c r="C402" s="109" t="s">
        <v>308</v>
      </c>
      <c r="D402" s="122">
        <v>44197</v>
      </c>
      <c r="E402" s="122">
        <v>44561</v>
      </c>
      <c r="F402" s="122">
        <v>44197</v>
      </c>
      <c r="G402" s="122">
        <v>44561</v>
      </c>
      <c r="H402" s="66" t="s">
        <v>14</v>
      </c>
      <c r="I402" s="46">
        <f>I403+I404</f>
        <v>116031.27932</v>
      </c>
      <c r="J402" s="46">
        <f>J403+J404</f>
        <v>116031.27932</v>
      </c>
      <c r="K402" s="39">
        <f t="shared" si="19"/>
        <v>100</v>
      </c>
      <c r="L402" s="109" t="s">
        <v>704</v>
      </c>
      <c r="M402" s="128" t="s">
        <v>604</v>
      </c>
    </row>
    <row r="403" spans="1:13" ht="25.5">
      <c r="A403" s="126"/>
      <c r="B403" s="110"/>
      <c r="C403" s="110"/>
      <c r="D403" s="123"/>
      <c r="E403" s="123"/>
      <c r="F403" s="123"/>
      <c r="G403" s="123"/>
      <c r="H403" s="66" t="s">
        <v>7</v>
      </c>
      <c r="I403" s="46">
        <v>113998.62390000001</v>
      </c>
      <c r="J403" s="46">
        <v>113998.62390000001</v>
      </c>
      <c r="K403" s="39">
        <f t="shared" si="19"/>
        <v>100</v>
      </c>
      <c r="L403" s="110"/>
      <c r="M403" s="129"/>
    </row>
    <row r="404" spans="1:13" ht="25.5">
      <c r="A404" s="127"/>
      <c r="B404" s="111"/>
      <c r="C404" s="111"/>
      <c r="D404" s="124"/>
      <c r="E404" s="124"/>
      <c r="F404" s="124"/>
      <c r="G404" s="124"/>
      <c r="H404" s="66" t="s">
        <v>6</v>
      </c>
      <c r="I404" s="46">
        <v>2032.65542</v>
      </c>
      <c r="J404" s="46">
        <v>2032.65542</v>
      </c>
      <c r="K404" s="39">
        <f t="shared" si="19"/>
        <v>100</v>
      </c>
      <c r="L404" s="111"/>
      <c r="M404" s="130"/>
    </row>
    <row r="405" spans="1:13">
      <c r="A405" s="125" t="s">
        <v>329</v>
      </c>
      <c r="B405" s="109" t="s">
        <v>538</v>
      </c>
      <c r="C405" s="109" t="s">
        <v>308</v>
      </c>
      <c r="D405" s="122">
        <v>44197</v>
      </c>
      <c r="E405" s="122">
        <v>44561</v>
      </c>
      <c r="F405" s="122">
        <v>44197</v>
      </c>
      <c r="G405" s="122">
        <v>44561</v>
      </c>
      <c r="H405" s="66" t="s">
        <v>14</v>
      </c>
      <c r="I405" s="46">
        <f>I406+I407</f>
        <v>10479.855160000001</v>
      </c>
      <c r="J405" s="46">
        <f>J406+J407</f>
        <v>10479.855160000001</v>
      </c>
      <c r="K405" s="39">
        <f t="shared" si="19"/>
        <v>100</v>
      </c>
      <c r="L405" s="109" t="s">
        <v>705</v>
      </c>
      <c r="M405" s="128" t="s">
        <v>604</v>
      </c>
    </row>
    <row r="406" spans="1:13" ht="25.5">
      <c r="A406" s="126"/>
      <c r="B406" s="110"/>
      <c r="C406" s="110"/>
      <c r="D406" s="123"/>
      <c r="E406" s="123"/>
      <c r="F406" s="123"/>
      <c r="G406" s="123"/>
      <c r="H406" s="66" t="s">
        <v>7</v>
      </c>
      <c r="I406" s="46">
        <v>9731.8587800000005</v>
      </c>
      <c r="J406" s="46">
        <v>9731.8587800000005</v>
      </c>
      <c r="K406" s="39">
        <f t="shared" si="19"/>
        <v>100</v>
      </c>
      <c r="L406" s="110"/>
      <c r="M406" s="129"/>
    </row>
    <row r="407" spans="1:13" ht="25.5">
      <c r="A407" s="127"/>
      <c r="B407" s="111"/>
      <c r="C407" s="111"/>
      <c r="D407" s="124"/>
      <c r="E407" s="124"/>
      <c r="F407" s="124"/>
      <c r="G407" s="124"/>
      <c r="H407" s="66" t="s">
        <v>6</v>
      </c>
      <c r="I407" s="46">
        <v>747.99638000000004</v>
      </c>
      <c r="J407" s="46">
        <v>747.99638000000004</v>
      </c>
      <c r="K407" s="39">
        <f t="shared" si="19"/>
        <v>100</v>
      </c>
      <c r="L407" s="111"/>
      <c r="M407" s="130"/>
    </row>
    <row r="408" spans="1:13">
      <c r="A408" s="125" t="s">
        <v>330</v>
      </c>
      <c r="B408" s="109" t="s">
        <v>539</v>
      </c>
      <c r="C408" s="109" t="s">
        <v>308</v>
      </c>
      <c r="D408" s="122">
        <v>44197</v>
      </c>
      <c r="E408" s="122">
        <v>44561</v>
      </c>
      <c r="F408" s="122">
        <v>44197</v>
      </c>
      <c r="G408" s="122">
        <v>44561</v>
      </c>
      <c r="H408" s="66" t="s">
        <v>14</v>
      </c>
      <c r="I408" s="46">
        <v>4710.16</v>
      </c>
      <c r="J408" s="46">
        <v>4710.16</v>
      </c>
      <c r="K408" s="39">
        <f t="shared" si="19"/>
        <v>100</v>
      </c>
      <c r="L408" s="109" t="s">
        <v>706</v>
      </c>
      <c r="M408" s="128" t="s">
        <v>604</v>
      </c>
    </row>
    <row r="409" spans="1:13" ht="25.5">
      <c r="A409" s="126"/>
      <c r="B409" s="110"/>
      <c r="C409" s="110"/>
      <c r="D409" s="123"/>
      <c r="E409" s="123"/>
      <c r="F409" s="123"/>
      <c r="G409" s="123"/>
      <c r="H409" s="66" t="s">
        <v>7</v>
      </c>
      <c r="I409" s="46">
        <v>4373.9651100000001</v>
      </c>
      <c r="J409" s="46">
        <v>4373.9651100000001</v>
      </c>
      <c r="K409" s="39">
        <f t="shared" si="19"/>
        <v>100</v>
      </c>
      <c r="L409" s="110"/>
      <c r="M409" s="129"/>
    </row>
    <row r="410" spans="1:13" ht="25.5">
      <c r="A410" s="127"/>
      <c r="B410" s="111"/>
      <c r="C410" s="111"/>
      <c r="D410" s="124"/>
      <c r="E410" s="124"/>
      <c r="F410" s="124"/>
      <c r="G410" s="124"/>
      <c r="H410" s="66" t="s">
        <v>6</v>
      </c>
      <c r="I410" s="46">
        <v>336.18553000000003</v>
      </c>
      <c r="J410" s="46">
        <v>336.18553000000003</v>
      </c>
      <c r="K410" s="39">
        <f t="shared" si="19"/>
        <v>100</v>
      </c>
      <c r="L410" s="111"/>
      <c r="M410" s="130"/>
    </row>
    <row r="411" spans="1:13">
      <c r="A411" s="125" t="s">
        <v>331</v>
      </c>
      <c r="B411" s="109" t="s">
        <v>540</v>
      </c>
      <c r="C411" s="109" t="s">
        <v>308</v>
      </c>
      <c r="D411" s="122">
        <v>44197</v>
      </c>
      <c r="E411" s="122">
        <v>44561</v>
      </c>
      <c r="F411" s="122">
        <v>44197</v>
      </c>
      <c r="G411" s="122">
        <v>44561</v>
      </c>
      <c r="H411" s="66" t="s">
        <v>14</v>
      </c>
      <c r="I411" s="46">
        <f>I412+I413</f>
        <v>2735.0510399999998</v>
      </c>
      <c r="J411" s="46">
        <f t="shared" ref="J411" si="26">J412+J413</f>
        <v>2735.0510399999998</v>
      </c>
      <c r="K411" s="39">
        <f t="shared" si="19"/>
        <v>100</v>
      </c>
      <c r="L411" s="109" t="s">
        <v>707</v>
      </c>
      <c r="M411" s="128" t="s">
        <v>604</v>
      </c>
    </row>
    <row r="412" spans="1:13" ht="25.5">
      <c r="A412" s="126"/>
      <c r="B412" s="110"/>
      <c r="C412" s="110"/>
      <c r="D412" s="123"/>
      <c r="E412" s="123"/>
      <c r="F412" s="123"/>
      <c r="G412" s="123"/>
      <c r="H412" s="66" t="s">
        <v>7</v>
      </c>
      <c r="I412" s="46">
        <v>2539.83763</v>
      </c>
      <c r="J412" s="46">
        <v>2539.83763</v>
      </c>
      <c r="K412" s="39">
        <f t="shared" si="19"/>
        <v>100</v>
      </c>
      <c r="L412" s="110"/>
      <c r="M412" s="129"/>
    </row>
    <row r="413" spans="1:13" ht="25.5">
      <c r="A413" s="127"/>
      <c r="B413" s="111"/>
      <c r="C413" s="111"/>
      <c r="D413" s="124"/>
      <c r="E413" s="124"/>
      <c r="F413" s="124"/>
      <c r="G413" s="124"/>
      <c r="H413" s="66" t="s">
        <v>6</v>
      </c>
      <c r="I413" s="46">
        <v>195.21341000000001</v>
      </c>
      <c r="J413" s="46">
        <v>195.21341000000001</v>
      </c>
      <c r="K413" s="39">
        <f t="shared" si="19"/>
        <v>100</v>
      </c>
      <c r="L413" s="111"/>
      <c r="M413" s="130"/>
    </row>
    <row r="414" spans="1:13" ht="51">
      <c r="A414" s="90" t="s">
        <v>332</v>
      </c>
      <c r="B414" s="51" t="s">
        <v>541</v>
      </c>
      <c r="C414" s="51" t="s">
        <v>308</v>
      </c>
      <c r="D414" s="55">
        <v>44197</v>
      </c>
      <c r="E414" s="55">
        <v>44561</v>
      </c>
      <c r="F414" s="55">
        <v>44197</v>
      </c>
      <c r="G414" s="55">
        <v>44561</v>
      </c>
      <c r="H414" s="66" t="s">
        <v>7</v>
      </c>
      <c r="I414" s="46">
        <v>3816.2912500000002</v>
      </c>
      <c r="J414" s="46">
        <v>3816.2912500000002</v>
      </c>
      <c r="K414" s="39">
        <f t="shared" si="19"/>
        <v>100</v>
      </c>
      <c r="L414" s="51" t="s">
        <v>694</v>
      </c>
      <c r="M414" s="58" t="s">
        <v>604</v>
      </c>
    </row>
    <row r="415" spans="1:13">
      <c r="A415" s="125" t="s">
        <v>333</v>
      </c>
      <c r="B415" s="109" t="s">
        <v>542</v>
      </c>
      <c r="C415" s="109" t="s">
        <v>308</v>
      </c>
      <c r="D415" s="122">
        <v>44197</v>
      </c>
      <c r="E415" s="122">
        <v>44561</v>
      </c>
      <c r="F415" s="122">
        <v>44197</v>
      </c>
      <c r="G415" s="122">
        <v>44561</v>
      </c>
      <c r="H415" s="66" t="s">
        <v>14</v>
      </c>
      <c r="I415" s="46">
        <f>I416+I417</f>
        <v>10348.48235</v>
      </c>
      <c r="J415" s="46">
        <f t="shared" ref="J415" si="27">J416+J417</f>
        <v>10348.48235</v>
      </c>
      <c r="K415" s="39">
        <f t="shared" si="19"/>
        <v>100</v>
      </c>
      <c r="L415" s="109" t="s">
        <v>708</v>
      </c>
      <c r="M415" s="128" t="s">
        <v>604</v>
      </c>
    </row>
    <row r="416" spans="1:13" ht="25.5">
      <c r="A416" s="126"/>
      <c r="B416" s="110"/>
      <c r="C416" s="110"/>
      <c r="D416" s="123"/>
      <c r="E416" s="123"/>
      <c r="F416" s="123"/>
      <c r="G416" s="123"/>
      <c r="H416" s="66" t="s">
        <v>7</v>
      </c>
      <c r="I416" s="46">
        <v>9609.8626600000007</v>
      </c>
      <c r="J416" s="46">
        <v>9609.8626600000007</v>
      </c>
      <c r="K416" s="39">
        <f t="shared" si="19"/>
        <v>100</v>
      </c>
      <c r="L416" s="110"/>
      <c r="M416" s="129"/>
    </row>
    <row r="417" spans="1:13" ht="25.5">
      <c r="A417" s="127"/>
      <c r="B417" s="111"/>
      <c r="C417" s="111"/>
      <c r="D417" s="124"/>
      <c r="E417" s="124"/>
      <c r="F417" s="124"/>
      <c r="G417" s="124"/>
      <c r="H417" s="66" t="s">
        <v>6</v>
      </c>
      <c r="I417" s="46">
        <v>738.61968999999999</v>
      </c>
      <c r="J417" s="46">
        <v>738.61968999999999</v>
      </c>
      <c r="K417" s="39">
        <f t="shared" si="19"/>
        <v>100</v>
      </c>
      <c r="L417" s="111"/>
      <c r="M417" s="130"/>
    </row>
    <row r="418" spans="1:13">
      <c r="A418" s="125" t="s">
        <v>334</v>
      </c>
      <c r="B418" s="109" t="s">
        <v>543</v>
      </c>
      <c r="C418" s="109" t="s">
        <v>308</v>
      </c>
      <c r="D418" s="122">
        <v>44197</v>
      </c>
      <c r="E418" s="122">
        <v>44561</v>
      </c>
      <c r="F418" s="122">
        <v>44197</v>
      </c>
      <c r="G418" s="122">
        <v>44561</v>
      </c>
      <c r="H418" s="66" t="s">
        <v>14</v>
      </c>
      <c r="I418" s="46">
        <f>I419+I420</f>
        <v>15874.83448</v>
      </c>
      <c r="J418" s="46">
        <f>J419+J420</f>
        <v>15874.83448</v>
      </c>
      <c r="K418" s="39">
        <f t="shared" si="19"/>
        <v>100</v>
      </c>
      <c r="L418" s="109" t="s">
        <v>709</v>
      </c>
      <c r="M418" s="128" t="s">
        <v>604</v>
      </c>
    </row>
    <row r="419" spans="1:13" ht="25.5">
      <c r="A419" s="126"/>
      <c r="B419" s="110"/>
      <c r="C419" s="110"/>
      <c r="D419" s="123"/>
      <c r="E419" s="123"/>
      <c r="F419" s="123"/>
      <c r="G419" s="123"/>
      <c r="H419" s="66" t="s">
        <v>7</v>
      </c>
      <c r="I419" s="46">
        <v>14741.77312</v>
      </c>
      <c r="J419" s="46">
        <v>14741.77312</v>
      </c>
      <c r="K419" s="39">
        <f t="shared" si="19"/>
        <v>100</v>
      </c>
      <c r="L419" s="110"/>
      <c r="M419" s="129"/>
    </row>
    <row r="420" spans="1:13" ht="25.5">
      <c r="A420" s="127"/>
      <c r="B420" s="111"/>
      <c r="C420" s="111"/>
      <c r="D420" s="124"/>
      <c r="E420" s="124"/>
      <c r="F420" s="124"/>
      <c r="G420" s="124"/>
      <c r="H420" s="66" t="s">
        <v>6</v>
      </c>
      <c r="I420" s="46">
        <v>1133.0613599999999</v>
      </c>
      <c r="J420" s="46">
        <v>1133.0613599999999</v>
      </c>
      <c r="K420" s="39">
        <f t="shared" si="19"/>
        <v>100</v>
      </c>
      <c r="L420" s="111"/>
      <c r="M420" s="130"/>
    </row>
    <row r="421" spans="1:13">
      <c r="A421" s="125" t="s">
        <v>335</v>
      </c>
      <c r="B421" s="109" t="s">
        <v>544</v>
      </c>
      <c r="C421" s="109" t="s">
        <v>308</v>
      </c>
      <c r="D421" s="122">
        <v>44197</v>
      </c>
      <c r="E421" s="122">
        <v>44561</v>
      </c>
      <c r="F421" s="122">
        <v>44197</v>
      </c>
      <c r="G421" s="122">
        <v>44561</v>
      </c>
      <c r="H421" s="66" t="s">
        <v>14</v>
      </c>
      <c r="I421" s="46">
        <v>3093.48</v>
      </c>
      <c r="J421" s="46">
        <v>3093.48</v>
      </c>
      <c r="K421" s="39">
        <f t="shared" si="19"/>
        <v>100</v>
      </c>
      <c r="L421" s="109" t="s">
        <v>710</v>
      </c>
      <c r="M421" s="128" t="s">
        <v>604</v>
      </c>
    </row>
    <row r="422" spans="1:13" ht="25.5">
      <c r="A422" s="126"/>
      <c r="B422" s="110"/>
      <c r="C422" s="110"/>
      <c r="D422" s="123"/>
      <c r="E422" s="123"/>
      <c r="F422" s="123"/>
      <c r="G422" s="123"/>
      <c r="H422" s="66" t="s">
        <v>7</v>
      </c>
      <c r="I422" s="46">
        <v>2872.6785500000001</v>
      </c>
      <c r="J422" s="46">
        <v>2872.6785500000001</v>
      </c>
      <c r="K422" s="39">
        <f t="shared" si="19"/>
        <v>100</v>
      </c>
      <c r="L422" s="110"/>
      <c r="M422" s="129"/>
    </row>
    <row r="423" spans="1:13" ht="25.5">
      <c r="A423" s="127"/>
      <c r="B423" s="111"/>
      <c r="C423" s="111"/>
      <c r="D423" s="124"/>
      <c r="E423" s="124"/>
      <c r="F423" s="124"/>
      <c r="G423" s="124"/>
      <c r="H423" s="66" t="s">
        <v>6</v>
      </c>
      <c r="I423" s="46">
        <v>220.79576</v>
      </c>
      <c r="J423" s="46">
        <v>220.79576</v>
      </c>
      <c r="K423" s="39">
        <f t="shared" si="19"/>
        <v>100</v>
      </c>
      <c r="L423" s="111"/>
      <c r="M423" s="130"/>
    </row>
    <row r="424" spans="1:13">
      <c r="A424" s="125" t="s">
        <v>336</v>
      </c>
      <c r="B424" s="109" t="s">
        <v>545</v>
      </c>
      <c r="C424" s="109" t="s">
        <v>308</v>
      </c>
      <c r="D424" s="122">
        <v>44197</v>
      </c>
      <c r="E424" s="122">
        <v>44561</v>
      </c>
      <c r="F424" s="122">
        <v>44197</v>
      </c>
      <c r="G424" s="122">
        <v>44561</v>
      </c>
      <c r="H424" s="66" t="s">
        <v>14</v>
      </c>
      <c r="I424" s="46">
        <f>I425+I426</f>
        <v>7422.1337900000008</v>
      </c>
      <c r="J424" s="46">
        <f t="shared" ref="J424" si="28">J425+J426</f>
        <v>7422.1337900000008</v>
      </c>
      <c r="K424" s="39">
        <f t="shared" si="19"/>
        <v>100</v>
      </c>
      <c r="L424" s="109" t="s">
        <v>711</v>
      </c>
      <c r="M424" s="128" t="s">
        <v>604</v>
      </c>
    </row>
    <row r="425" spans="1:13" ht="25.5">
      <c r="A425" s="126"/>
      <c r="B425" s="110"/>
      <c r="C425" s="110"/>
      <c r="D425" s="123"/>
      <c r="E425" s="123"/>
      <c r="F425" s="123"/>
      <c r="G425" s="123"/>
      <c r="H425" s="66" t="s">
        <v>7</v>
      </c>
      <c r="I425" s="46">
        <v>6892.3813200000004</v>
      </c>
      <c r="J425" s="46">
        <v>6892.3813200000004</v>
      </c>
      <c r="K425" s="39">
        <f t="shared" si="19"/>
        <v>100</v>
      </c>
      <c r="L425" s="110"/>
      <c r="M425" s="129"/>
    </row>
    <row r="426" spans="1:13" ht="25.5">
      <c r="A426" s="127"/>
      <c r="B426" s="111"/>
      <c r="C426" s="111"/>
      <c r="D426" s="124"/>
      <c r="E426" s="124"/>
      <c r="F426" s="124"/>
      <c r="G426" s="124"/>
      <c r="H426" s="66" t="s">
        <v>6</v>
      </c>
      <c r="I426" s="46">
        <v>529.75247000000002</v>
      </c>
      <c r="J426" s="46">
        <v>529.75247000000002</v>
      </c>
      <c r="K426" s="39">
        <f t="shared" si="19"/>
        <v>100</v>
      </c>
      <c r="L426" s="111"/>
      <c r="M426" s="130"/>
    </row>
    <row r="427" spans="1:13">
      <c r="A427" s="125" t="s">
        <v>337</v>
      </c>
      <c r="B427" s="109" t="s">
        <v>546</v>
      </c>
      <c r="C427" s="109" t="s">
        <v>308</v>
      </c>
      <c r="D427" s="122">
        <v>44197</v>
      </c>
      <c r="E427" s="122">
        <v>44561</v>
      </c>
      <c r="F427" s="122">
        <v>44197</v>
      </c>
      <c r="G427" s="122">
        <v>44561</v>
      </c>
      <c r="H427" s="66" t="s">
        <v>14</v>
      </c>
      <c r="I427" s="46">
        <f>I428+I429</f>
        <v>3935.27376</v>
      </c>
      <c r="J427" s="46">
        <f t="shared" ref="J427" si="29">J428+J429</f>
        <v>3935.27376</v>
      </c>
      <c r="K427" s="39">
        <f t="shared" si="19"/>
        <v>100</v>
      </c>
      <c r="L427" s="109" t="s">
        <v>712</v>
      </c>
      <c r="M427" s="128" t="s">
        <v>604</v>
      </c>
    </row>
    <row r="428" spans="1:13" ht="25.5">
      <c r="A428" s="126"/>
      <c r="B428" s="110"/>
      <c r="C428" s="110"/>
      <c r="D428" s="123"/>
      <c r="E428" s="123"/>
      <c r="F428" s="123"/>
      <c r="G428" s="123"/>
      <c r="H428" s="66" t="s">
        <v>7</v>
      </c>
      <c r="I428" s="46">
        <v>3654.3948300000002</v>
      </c>
      <c r="J428" s="46">
        <v>3654.3948300000002</v>
      </c>
      <c r="K428" s="39">
        <f t="shared" si="19"/>
        <v>100</v>
      </c>
      <c r="L428" s="110"/>
      <c r="M428" s="129"/>
    </row>
    <row r="429" spans="1:13" ht="25.5">
      <c r="A429" s="127"/>
      <c r="B429" s="111"/>
      <c r="C429" s="111"/>
      <c r="D429" s="124"/>
      <c r="E429" s="124"/>
      <c r="F429" s="124"/>
      <c r="G429" s="124"/>
      <c r="H429" s="66" t="s">
        <v>6</v>
      </c>
      <c r="I429" s="46">
        <v>280.87893000000003</v>
      </c>
      <c r="J429" s="46">
        <v>280.87893000000003</v>
      </c>
      <c r="K429" s="39">
        <f t="shared" si="19"/>
        <v>100</v>
      </c>
      <c r="L429" s="111"/>
      <c r="M429" s="130"/>
    </row>
    <row r="430" spans="1:13">
      <c r="A430" s="125" t="s">
        <v>338</v>
      </c>
      <c r="B430" s="109" t="s">
        <v>547</v>
      </c>
      <c r="C430" s="109" t="s">
        <v>308</v>
      </c>
      <c r="D430" s="122">
        <v>44197</v>
      </c>
      <c r="E430" s="122">
        <v>44561</v>
      </c>
      <c r="F430" s="122">
        <v>44197</v>
      </c>
      <c r="G430" s="122">
        <v>44561</v>
      </c>
      <c r="H430" s="66" t="s">
        <v>14</v>
      </c>
      <c r="I430" s="46">
        <f>I431+I432</f>
        <v>4166.52322</v>
      </c>
      <c r="J430" s="46">
        <f t="shared" ref="J430" si="30">J431+J432</f>
        <v>4166.52322</v>
      </c>
      <c r="K430" s="39">
        <f t="shared" si="19"/>
        <v>100</v>
      </c>
      <c r="L430" s="109" t="s">
        <v>713</v>
      </c>
      <c r="M430" s="128" t="s">
        <v>604</v>
      </c>
    </row>
    <row r="431" spans="1:13" ht="25.5">
      <c r="A431" s="126"/>
      <c r="B431" s="110"/>
      <c r="C431" s="110"/>
      <c r="D431" s="123"/>
      <c r="E431" s="123"/>
      <c r="F431" s="123"/>
      <c r="G431" s="123"/>
      <c r="H431" s="66" t="s">
        <v>7</v>
      </c>
      <c r="I431" s="46">
        <v>3869.1389300000001</v>
      </c>
      <c r="J431" s="46">
        <v>3869.1389300000001</v>
      </c>
      <c r="K431" s="39">
        <f t="shared" si="19"/>
        <v>100</v>
      </c>
      <c r="L431" s="110"/>
      <c r="M431" s="129"/>
    </row>
    <row r="432" spans="1:13" ht="25.5">
      <c r="A432" s="127"/>
      <c r="B432" s="111"/>
      <c r="C432" s="111"/>
      <c r="D432" s="124"/>
      <c r="E432" s="124"/>
      <c r="F432" s="124"/>
      <c r="G432" s="124"/>
      <c r="H432" s="66" t="s">
        <v>6</v>
      </c>
      <c r="I432" s="46">
        <v>297.38429000000002</v>
      </c>
      <c r="J432" s="46">
        <v>297.38429000000002</v>
      </c>
      <c r="K432" s="39">
        <f t="shared" si="19"/>
        <v>100</v>
      </c>
      <c r="L432" s="111"/>
      <c r="M432" s="130"/>
    </row>
    <row r="433" spans="1:13">
      <c r="A433" s="125" t="s">
        <v>339</v>
      </c>
      <c r="B433" s="109" t="s">
        <v>548</v>
      </c>
      <c r="C433" s="109" t="s">
        <v>308</v>
      </c>
      <c r="D433" s="122">
        <v>44197</v>
      </c>
      <c r="E433" s="122">
        <v>44561</v>
      </c>
      <c r="F433" s="122">
        <v>44197</v>
      </c>
      <c r="G433" s="122">
        <v>44561</v>
      </c>
      <c r="H433" s="66" t="s">
        <v>14</v>
      </c>
      <c r="I433" s="46">
        <f>I434+I435</f>
        <v>1537.0765900000001</v>
      </c>
      <c r="J433" s="46">
        <f t="shared" ref="J433" si="31">J434+J435</f>
        <v>1537.0765900000001</v>
      </c>
      <c r="K433" s="39">
        <f t="shared" si="19"/>
        <v>100</v>
      </c>
      <c r="L433" s="109" t="s">
        <v>714</v>
      </c>
      <c r="M433" s="128" t="s">
        <v>604</v>
      </c>
    </row>
    <row r="434" spans="1:13" ht="25.5">
      <c r="A434" s="126"/>
      <c r="B434" s="110"/>
      <c r="C434" s="110"/>
      <c r="D434" s="123"/>
      <c r="E434" s="123"/>
      <c r="F434" s="123"/>
      <c r="G434" s="123"/>
      <c r="H434" s="66" t="s">
        <v>7</v>
      </c>
      <c r="I434" s="46">
        <v>1427.36823</v>
      </c>
      <c r="J434" s="46">
        <v>1427.36823</v>
      </c>
      <c r="K434" s="39">
        <f t="shared" si="19"/>
        <v>100</v>
      </c>
      <c r="L434" s="110"/>
      <c r="M434" s="129"/>
    </row>
    <row r="435" spans="1:13" ht="25.5">
      <c r="A435" s="127"/>
      <c r="B435" s="111"/>
      <c r="C435" s="111"/>
      <c r="D435" s="124"/>
      <c r="E435" s="124"/>
      <c r="F435" s="124"/>
      <c r="G435" s="124"/>
      <c r="H435" s="66" t="s">
        <v>6</v>
      </c>
      <c r="I435" s="46">
        <v>109.70836</v>
      </c>
      <c r="J435" s="46">
        <v>109.70836</v>
      </c>
      <c r="K435" s="39">
        <f t="shared" si="19"/>
        <v>100</v>
      </c>
      <c r="L435" s="111"/>
      <c r="M435" s="130"/>
    </row>
    <row r="436" spans="1:13" ht="51">
      <c r="A436" s="90" t="s">
        <v>340</v>
      </c>
      <c r="B436" s="51" t="s">
        <v>353</v>
      </c>
      <c r="C436" s="51" t="s">
        <v>308</v>
      </c>
      <c r="D436" s="55">
        <v>44197</v>
      </c>
      <c r="E436" s="55">
        <v>44561</v>
      </c>
      <c r="F436" s="55">
        <v>44197</v>
      </c>
      <c r="G436" s="55">
        <v>44561</v>
      </c>
      <c r="H436" s="66" t="s">
        <v>7</v>
      </c>
      <c r="I436" s="46">
        <v>4078.19038</v>
      </c>
      <c r="J436" s="46">
        <v>4078.19038</v>
      </c>
      <c r="K436" s="39">
        <f t="shared" si="19"/>
        <v>100</v>
      </c>
      <c r="L436" s="51" t="s">
        <v>715</v>
      </c>
      <c r="M436" s="58" t="s">
        <v>604</v>
      </c>
    </row>
    <row r="437" spans="1:13">
      <c r="A437" s="125" t="s">
        <v>341</v>
      </c>
      <c r="B437" s="109" t="s">
        <v>549</v>
      </c>
      <c r="C437" s="109" t="s">
        <v>308</v>
      </c>
      <c r="D437" s="122">
        <v>44197</v>
      </c>
      <c r="E437" s="122">
        <v>44561</v>
      </c>
      <c r="F437" s="122">
        <v>44197</v>
      </c>
      <c r="G437" s="122">
        <v>44561</v>
      </c>
      <c r="H437" s="66" t="s">
        <v>14</v>
      </c>
      <c r="I437" s="46">
        <v>2093.54</v>
      </c>
      <c r="J437" s="46">
        <v>2093.54</v>
      </c>
      <c r="K437" s="39">
        <f t="shared" si="19"/>
        <v>100</v>
      </c>
      <c r="L437" s="109" t="s">
        <v>716</v>
      </c>
      <c r="M437" s="128" t="s">
        <v>604</v>
      </c>
    </row>
    <row r="438" spans="1:13" ht="25.5">
      <c r="A438" s="126"/>
      <c r="B438" s="110"/>
      <c r="C438" s="110"/>
      <c r="D438" s="123"/>
      <c r="E438" s="123"/>
      <c r="F438" s="123"/>
      <c r="G438" s="123"/>
      <c r="H438" s="66" t="s">
        <v>7</v>
      </c>
      <c r="I438" s="46">
        <v>1944.1062099999999</v>
      </c>
      <c r="J438" s="46">
        <v>1944.1062099999999</v>
      </c>
      <c r="K438" s="39">
        <f t="shared" si="19"/>
        <v>100</v>
      </c>
      <c r="L438" s="110"/>
      <c r="M438" s="129"/>
    </row>
    <row r="439" spans="1:13" ht="25.5">
      <c r="A439" s="127"/>
      <c r="B439" s="111"/>
      <c r="C439" s="111"/>
      <c r="D439" s="124"/>
      <c r="E439" s="124"/>
      <c r="F439" s="124"/>
      <c r="G439" s="124"/>
      <c r="H439" s="66" t="s">
        <v>6</v>
      </c>
      <c r="I439" s="46">
        <v>149.42515</v>
      </c>
      <c r="J439" s="46">
        <v>149.42515</v>
      </c>
      <c r="K439" s="39">
        <f t="shared" si="19"/>
        <v>100</v>
      </c>
      <c r="L439" s="111"/>
      <c r="M439" s="130"/>
    </row>
    <row r="440" spans="1:13">
      <c r="A440" s="125" t="s">
        <v>342</v>
      </c>
      <c r="B440" s="109" t="s">
        <v>354</v>
      </c>
      <c r="C440" s="109" t="s">
        <v>308</v>
      </c>
      <c r="D440" s="122">
        <v>44197</v>
      </c>
      <c r="E440" s="122">
        <v>44561</v>
      </c>
      <c r="F440" s="122">
        <v>44197</v>
      </c>
      <c r="G440" s="122">
        <v>44561</v>
      </c>
      <c r="H440" s="66" t="s">
        <v>14</v>
      </c>
      <c r="I440" s="46">
        <f>I441+I442</f>
        <v>4086.6968500000003</v>
      </c>
      <c r="J440" s="46">
        <f t="shared" ref="J440" si="32">J441+J442</f>
        <v>4086.6968500000003</v>
      </c>
      <c r="K440" s="39">
        <f t="shared" si="19"/>
        <v>100</v>
      </c>
      <c r="L440" s="109" t="s">
        <v>717</v>
      </c>
      <c r="M440" s="128" t="s">
        <v>604</v>
      </c>
    </row>
    <row r="441" spans="1:13" ht="25.5">
      <c r="A441" s="126"/>
      <c r="B441" s="110"/>
      <c r="C441" s="110"/>
      <c r="D441" s="123"/>
      <c r="E441" s="123"/>
      <c r="F441" s="123"/>
      <c r="G441" s="123"/>
      <c r="H441" s="66" t="s">
        <v>7</v>
      </c>
      <c r="I441" s="46">
        <v>3795.0101500000001</v>
      </c>
      <c r="J441" s="46">
        <v>3795.0101500000001</v>
      </c>
      <c r="K441" s="39">
        <f t="shared" si="19"/>
        <v>100</v>
      </c>
      <c r="L441" s="110"/>
      <c r="M441" s="129"/>
    </row>
    <row r="442" spans="1:13" ht="25.5">
      <c r="A442" s="127"/>
      <c r="B442" s="111"/>
      <c r="C442" s="111"/>
      <c r="D442" s="124"/>
      <c r="E442" s="124"/>
      <c r="F442" s="124"/>
      <c r="G442" s="124"/>
      <c r="H442" s="66" t="s">
        <v>6</v>
      </c>
      <c r="I442" s="46">
        <v>291.68669999999997</v>
      </c>
      <c r="J442" s="46">
        <v>291.68669999999997</v>
      </c>
      <c r="K442" s="39">
        <f t="shared" si="19"/>
        <v>100</v>
      </c>
      <c r="L442" s="111"/>
      <c r="M442" s="130"/>
    </row>
    <row r="443" spans="1:13">
      <c r="A443" s="125" t="s">
        <v>343</v>
      </c>
      <c r="B443" s="109" t="s">
        <v>550</v>
      </c>
      <c r="C443" s="109" t="s">
        <v>308</v>
      </c>
      <c r="D443" s="122">
        <v>44197</v>
      </c>
      <c r="E443" s="122">
        <v>44561</v>
      </c>
      <c r="F443" s="122">
        <v>44197</v>
      </c>
      <c r="G443" s="122">
        <v>44561</v>
      </c>
      <c r="H443" s="66" t="s">
        <v>14</v>
      </c>
      <c r="I443" s="46">
        <f>I444+I445</f>
        <v>3759.5499</v>
      </c>
      <c r="J443" s="46">
        <f t="shared" ref="J443" si="33">J444+J445</f>
        <v>3759.5499</v>
      </c>
      <c r="K443" s="39">
        <f t="shared" si="19"/>
        <v>100</v>
      </c>
      <c r="L443" s="109" t="s">
        <v>718</v>
      </c>
      <c r="M443" s="128" t="s">
        <v>604</v>
      </c>
    </row>
    <row r="444" spans="1:13" ht="25.5">
      <c r="A444" s="126"/>
      <c r="B444" s="110"/>
      <c r="C444" s="110"/>
      <c r="D444" s="123"/>
      <c r="E444" s="123"/>
      <c r="F444" s="123"/>
      <c r="G444" s="123"/>
      <c r="H444" s="66" t="s">
        <v>7</v>
      </c>
      <c r="I444" s="46">
        <v>3491.2132000000001</v>
      </c>
      <c r="J444" s="46">
        <v>3491.2132000000001</v>
      </c>
      <c r="K444" s="39">
        <f t="shared" si="19"/>
        <v>100</v>
      </c>
      <c r="L444" s="110"/>
      <c r="M444" s="129"/>
    </row>
    <row r="445" spans="1:13" ht="25.5">
      <c r="A445" s="127"/>
      <c r="B445" s="111"/>
      <c r="C445" s="111"/>
      <c r="D445" s="124"/>
      <c r="E445" s="124"/>
      <c r="F445" s="124"/>
      <c r="G445" s="124"/>
      <c r="H445" s="66" t="s">
        <v>6</v>
      </c>
      <c r="I445" s="46">
        <v>268.33670000000001</v>
      </c>
      <c r="J445" s="46">
        <v>268.33670000000001</v>
      </c>
      <c r="K445" s="39">
        <f t="shared" si="19"/>
        <v>100</v>
      </c>
      <c r="L445" s="111"/>
      <c r="M445" s="130"/>
    </row>
    <row r="446" spans="1:13">
      <c r="A446" s="125" t="s">
        <v>344</v>
      </c>
      <c r="B446" s="109" t="s">
        <v>551</v>
      </c>
      <c r="C446" s="109" t="s">
        <v>308</v>
      </c>
      <c r="D446" s="122">
        <v>44197</v>
      </c>
      <c r="E446" s="122">
        <v>44561</v>
      </c>
      <c r="F446" s="122">
        <v>44197</v>
      </c>
      <c r="G446" s="122">
        <v>44561</v>
      </c>
      <c r="H446" s="66" t="s">
        <v>14</v>
      </c>
      <c r="I446" s="46">
        <f>I447+I448</f>
        <v>14309.0635</v>
      </c>
      <c r="J446" s="46">
        <f t="shared" ref="J446" si="34">J447+J448</f>
        <v>14309.0635</v>
      </c>
      <c r="K446" s="39">
        <f t="shared" si="19"/>
        <v>100</v>
      </c>
      <c r="L446" s="109" t="s">
        <v>719</v>
      </c>
      <c r="M446" s="128" t="s">
        <v>604</v>
      </c>
    </row>
    <row r="447" spans="1:13" ht="42.75" customHeight="1">
      <c r="A447" s="126"/>
      <c r="B447" s="110"/>
      <c r="C447" s="110"/>
      <c r="D447" s="123"/>
      <c r="E447" s="123"/>
      <c r="F447" s="123"/>
      <c r="G447" s="123"/>
      <c r="H447" s="66" t="s">
        <v>7</v>
      </c>
      <c r="I447" s="46">
        <v>13287.75857</v>
      </c>
      <c r="J447" s="46">
        <v>13287.75857</v>
      </c>
      <c r="K447" s="39">
        <f t="shared" si="19"/>
        <v>100</v>
      </c>
      <c r="L447" s="110"/>
      <c r="M447" s="129"/>
    </row>
    <row r="448" spans="1:13" ht="25.5">
      <c r="A448" s="127"/>
      <c r="B448" s="111"/>
      <c r="C448" s="111"/>
      <c r="D448" s="124"/>
      <c r="E448" s="124"/>
      <c r="F448" s="124"/>
      <c r="G448" s="124"/>
      <c r="H448" s="66" t="s">
        <v>6</v>
      </c>
      <c r="I448" s="46">
        <v>1021.30493</v>
      </c>
      <c r="J448" s="46">
        <v>1021.30493</v>
      </c>
      <c r="K448" s="39">
        <f t="shared" si="19"/>
        <v>100</v>
      </c>
      <c r="L448" s="111"/>
      <c r="M448" s="130"/>
    </row>
    <row r="449" spans="1:13">
      <c r="A449" s="125" t="s">
        <v>345</v>
      </c>
      <c r="B449" s="109" t="s">
        <v>552</v>
      </c>
      <c r="C449" s="109" t="s">
        <v>308</v>
      </c>
      <c r="D449" s="122">
        <v>44197</v>
      </c>
      <c r="E449" s="122">
        <v>44561</v>
      </c>
      <c r="F449" s="122">
        <v>44197</v>
      </c>
      <c r="G449" s="122">
        <v>44561</v>
      </c>
      <c r="H449" s="66" t="s">
        <v>14</v>
      </c>
      <c r="I449" s="46">
        <f>I450+I451</f>
        <v>18798.081429999998</v>
      </c>
      <c r="J449" s="46">
        <f>J450+J451</f>
        <v>18798.081429999998</v>
      </c>
      <c r="K449" s="39">
        <f t="shared" si="19"/>
        <v>100</v>
      </c>
      <c r="L449" s="109" t="s">
        <v>720</v>
      </c>
      <c r="M449" s="128" t="s">
        <v>604</v>
      </c>
    </row>
    <row r="450" spans="1:13" ht="25.5">
      <c r="A450" s="126"/>
      <c r="B450" s="110"/>
      <c r="C450" s="110"/>
      <c r="D450" s="123"/>
      <c r="E450" s="123"/>
      <c r="F450" s="123"/>
      <c r="G450" s="123"/>
      <c r="H450" s="66" t="s">
        <v>7</v>
      </c>
      <c r="I450" s="46">
        <v>17456.37427</v>
      </c>
      <c r="J450" s="46">
        <v>17456.37427</v>
      </c>
      <c r="K450" s="39">
        <f t="shared" si="19"/>
        <v>100</v>
      </c>
      <c r="L450" s="110"/>
      <c r="M450" s="129"/>
    </row>
    <row r="451" spans="1:13" ht="25.5">
      <c r="A451" s="127"/>
      <c r="B451" s="111"/>
      <c r="C451" s="111"/>
      <c r="D451" s="124"/>
      <c r="E451" s="124"/>
      <c r="F451" s="124"/>
      <c r="G451" s="124"/>
      <c r="H451" s="66" t="s">
        <v>6</v>
      </c>
      <c r="I451" s="46">
        <v>1341.7071599999999</v>
      </c>
      <c r="J451" s="46">
        <v>1341.7071599999999</v>
      </c>
      <c r="K451" s="39">
        <f t="shared" si="19"/>
        <v>100</v>
      </c>
      <c r="L451" s="111"/>
      <c r="M451" s="130"/>
    </row>
    <row r="452" spans="1:13">
      <c r="A452" s="125" t="s">
        <v>346</v>
      </c>
      <c r="B452" s="109" t="s">
        <v>553</v>
      </c>
      <c r="C452" s="109" t="s">
        <v>308</v>
      </c>
      <c r="D452" s="122">
        <v>44197</v>
      </c>
      <c r="E452" s="122">
        <v>44561</v>
      </c>
      <c r="F452" s="122">
        <v>44197</v>
      </c>
      <c r="G452" s="122">
        <v>44561</v>
      </c>
      <c r="H452" s="66" t="s">
        <v>14</v>
      </c>
      <c r="I452" s="46">
        <f>I453+I454</f>
        <v>2041.64102</v>
      </c>
      <c r="J452" s="46">
        <f t="shared" ref="J452" si="35">J453+J454</f>
        <v>2041.64102</v>
      </c>
      <c r="K452" s="39">
        <f t="shared" si="19"/>
        <v>100</v>
      </c>
      <c r="L452" s="109" t="s">
        <v>721</v>
      </c>
      <c r="M452" s="128" t="s">
        <v>604</v>
      </c>
    </row>
    <row r="453" spans="1:13" ht="54.75" customHeight="1">
      <c r="A453" s="126"/>
      <c r="B453" s="110"/>
      <c r="C453" s="110"/>
      <c r="D453" s="123"/>
      <c r="E453" s="123"/>
      <c r="F453" s="123"/>
      <c r="G453" s="123"/>
      <c r="H453" s="66" t="s">
        <v>7</v>
      </c>
      <c r="I453" s="46">
        <v>1895.91947</v>
      </c>
      <c r="J453" s="46">
        <v>1895.91947</v>
      </c>
      <c r="K453" s="39">
        <f t="shared" si="19"/>
        <v>100</v>
      </c>
      <c r="L453" s="110"/>
      <c r="M453" s="129"/>
    </row>
    <row r="454" spans="1:13" ht="25.5">
      <c r="A454" s="127"/>
      <c r="B454" s="111"/>
      <c r="C454" s="111"/>
      <c r="D454" s="124"/>
      <c r="E454" s="124"/>
      <c r="F454" s="124"/>
      <c r="G454" s="124"/>
      <c r="H454" s="66" t="s">
        <v>6</v>
      </c>
      <c r="I454" s="46">
        <v>145.72155000000001</v>
      </c>
      <c r="J454" s="46">
        <v>145.72155000000001</v>
      </c>
      <c r="K454" s="39">
        <f t="shared" si="19"/>
        <v>100</v>
      </c>
      <c r="L454" s="111"/>
      <c r="M454" s="130"/>
    </row>
    <row r="455" spans="1:13">
      <c r="A455" s="125" t="s">
        <v>347</v>
      </c>
      <c r="B455" s="109" t="s">
        <v>554</v>
      </c>
      <c r="C455" s="109" t="s">
        <v>356</v>
      </c>
      <c r="D455" s="122">
        <v>44197</v>
      </c>
      <c r="E455" s="122">
        <v>44835</v>
      </c>
      <c r="F455" s="122">
        <v>44197</v>
      </c>
      <c r="G455" s="122"/>
      <c r="H455" s="66" t="s">
        <v>14</v>
      </c>
      <c r="I455" s="46">
        <v>53489.3</v>
      </c>
      <c r="J455" s="46">
        <v>50878.79</v>
      </c>
      <c r="K455" s="39">
        <f t="shared" si="19"/>
        <v>95.119565969268621</v>
      </c>
      <c r="L455" s="109" t="s">
        <v>555</v>
      </c>
      <c r="M455" s="128" t="s">
        <v>604</v>
      </c>
    </row>
    <row r="456" spans="1:13" ht="54.75" customHeight="1">
      <c r="A456" s="126"/>
      <c r="B456" s="110"/>
      <c r="C456" s="110"/>
      <c r="D456" s="123"/>
      <c r="E456" s="123"/>
      <c r="F456" s="123"/>
      <c r="G456" s="123"/>
      <c r="H456" s="66" t="s">
        <v>7</v>
      </c>
      <c r="I456" s="46">
        <v>49670.2</v>
      </c>
      <c r="J456" s="46">
        <v>47246.084510000001</v>
      </c>
      <c r="K456" s="39">
        <f t="shared" si="19"/>
        <v>95.119577754871131</v>
      </c>
      <c r="L456" s="110"/>
      <c r="M456" s="129"/>
    </row>
    <row r="457" spans="1:13" ht="25.5">
      <c r="A457" s="127"/>
      <c r="B457" s="111"/>
      <c r="C457" s="111"/>
      <c r="D457" s="124"/>
      <c r="E457" s="124"/>
      <c r="F457" s="124"/>
      <c r="G457" s="124"/>
      <c r="H457" s="66" t="s">
        <v>6</v>
      </c>
      <c r="I457" s="46">
        <v>3819.1</v>
      </c>
      <c r="J457" s="46">
        <v>3632.7117899999998</v>
      </c>
      <c r="K457" s="39">
        <f t="shared" si="19"/>
        <v>95.119577649184365</v>
      </c>
      <c r="L457" s="111"/>
      <c r="M457" s="130"/>
    </row>
    <row r="458" spans="1:13">
      <c r="A458" s="125" t="s">
        <v>348</v>
      </c>
      <c r="B458" s="109" t="s">
        <v>723</v>
      </c>
      <c r="C458" s="109" t="s">
        <v>356</v>
      </c>
      <c r="D458" s="122">
        <v>44197</v>
      </c>
      <c r="E458" s="122">
        <v>44835</v>
      </c>
      <c r="F458" s="122">
        <v>44197</v>
      </c>
      <c r="G458" s="122"/>
      <c r="H458" s="66" t="s">
        <v>14</v>
      </c>
      <c r="I458" s="46">
        <v>1971.36</v>
      </c>
      <c r="J458" s="46">
        <v>1971.36</v>
      </c>
      <c r="K458" s="39">
        <f t="shared" si="19"/>
        <v>100</v>
      </c>
      <c r="L458" s="109" t="s">
        <v>724</v>
      </c>
      <c r="M458" s="128" t="s">
        <v>604</v>
      </c>
    </row>
    <row r="459" spans="1:13" ht="54.75" customHeight="1">
      <c r="A459" s="126"/>
      <c r="B459" s="110"/>
      <c r="C459" s="110"/>
      <c r="D459" s="123"/>
      <c r="E459" s="123"/>
      <c r="F459" s="123"/>
      <c r="G459" s="123"/>
      <c r="H459" s="66" t="s">
        <v>7</v>
      </c>
      <c r="I459" s="46">
        <v>1908.3875499999999</v>
      </c>
      <c r="J459" s="46">
        <v>1908.3875499999999</v>
      </c>
      <c r="K459" s="39">
        <f t="shared" si="19"/>
        <v>100</v>
      </c>
      <c r="L459" s="110"/>
      <c r="M459" s="129"/>
    </row>
    <row r="460" spans="1:13" ht="25.5">
      <c r="A460" s="127"/>
      <c r="B460" s="111"/>
      <c r="C460" s="111"/>
      <c r="D460" s="124"/>
      <c r="E460" s="124"/>
      <c r="F460" s="124"/>
      <c r="G460" s="124"/>
      <c r="H460" s="66" t="s">
        <v>6</v>
      </c>
      <c r="I460" s="46">
        <v>62.966929999999998</v>
      </c>
      <c r="J460" s="46">
        <v>62.966929999999998</v>
      </c>
      <c r="K460" s="39">
        <f t="shared" si="19"/>
        <v>100</v>
      </c>
      <c r="L460" s="111"/>
      <c r="M460" s="130"/>
    </row>
    <row r="461" spans="1:13">
      <c r="A461" s="125" t="s">
        <v>349</v>
      </c>
      <c r="B461" s="109" t="s">
        <v>722</v>
      </c>
      <c r="C461" s="109" t="s">
        <v>356</v>
      </c>
      <c r="D461" s="122">
        <v>44197</v>
      </c>
      <c r="E461" s="122">
        <v>44835</v>
      </c>
      <c r="F461" s="122">
        <v>44197</v>
      </c>
      <c r="G461" s="122"/>
      <c r="H461" s="66" t="s">
        <v>14</v>
      </c>
      <c r="I461" s="46">
        <f>I462+I463</f>
        <v>39837.04552</v>
      </c>
      <c r="J461" s="46">
        <f>J462+J463</f>
        <v>39837.04552</v>
      </c>
      <c r="K461" s="39">
        <f t="shared" si="19"/>
        <v>100</v>
      </c>
      <c r="L461" s="109" t="s">
        <v>725</v>
      </c>
      <c r="M461" s="128" t="s">
        <v>604</v>
      </c>
    </row>
    <row r="462" spans="1:13" ht="25.5">
      <c r="A462" s="126"/>
      <c r="B462" s="110"/>
      <c r="C462" s="110"/>
      <c r="D462" s="123"/>
      <c r="E462" s="123"/>
      <c r="F462" s="123"/>
      <c r="G462" s="123"/>
      <c r="H462" s="66" t="s">
        <v>7</v>
      </c>
      <c r="I462" s="46">
        <v>38564.612450000001</v>
      </c>
      <c r="J462" s="46">
        <v>38564.612450000001</v>
      </c>
      <c r="K462" s="39">
        <f t="shared" si="19"/>
        <v>100</v>
      </c>
      <c r="L462" s="110"/>
      <c r="M462" s="129"/>
    </row>
    <row r="463" spans="1:13" ht="25.5">
      <c r="A463" s="127"/>
      <c r="B463" s="111"/>
      <c r="C463" s="111"/>
      <c r="D463" s="124"/>
      <c r="E463" s="124"/>
      <c r="F463" s="124"/>
      <c r="G463" s="124"/>
      <c r="H463" s="66" t="s">
        <v>6</v>
      </c>
      <c r="I463" s="46">
        <v>1272.43307</v>
      </c>
      <c r="J463" s="46">
        <v>1272.43307</v>
      </c>
      <c r="K463" s="39">
        <f t="shared" si="19"/>
        <v>100</v>
      </c>
      <c r="L463" s="111"/>
      <c r="M463" s="130"/>
    </row>
    <row r="464" spans="1:13" ht="51">
      <c r="A464" s="91" t="s">
        <v>350</v>
      </c>
      <c r="B464" s="53" t="s">
        <v>556</v>
      </c>
      <c r="C464" s="53" t="s">
        <v>308</v>
      </c>
      <c r="D464" s="57">
        <v>44197</v>
      </c>
      <c r="E464" s="57">
        <v>44561</v>
      </c>
      <c r="F464" s="57">
        <v>44197</v>
      </c>
      <c r="G464" s="57">
        <v>44561</v>
      </c>
      <c r="H464" s="66" t="s">
        <v>17</v>
      </c>
      <c r="I464" s="46">
        <v>2387.4900200000002</v>
      </c>
      <c r="J464" s="46">
        <v>2387.4900200000002</v>
      </c>
      <c r="K464" s="39">
        <f t="shared" si="19"/>
        <v>100</v>
      </c>
      <c r="L464" s="53" t="s">
        <v>726</v>
      </c>
      <c r="M464" s="60" t="s">
        <v>604</v>
      </c>
    </row>
    <row r="465" spans="1:13" ht="51">
      <c r="A465" s="91" t="s">
        <v>351</v>
      </c>
      <c r="B465" s="53" t="s">
        <v>557</v>
      </c>
      <c r="C465" s="53" t="s">
        <v>308</v>
      </c>
      <c r="D465" s="57">
        <v>44197</v>
      </c>
      <c r="E465" s="57">
        <v>44561</v>
      </c>
      <c r="F465" s="57">
        <v>44197</v>
      </c>
      <c r="G465" s="57">
        <v>44561</v>
      </c>
      <c r="H465" s="66" t="s">
        <v>17</v>
      </c>
      <c r="I465" s="46">
        <v>15247.00913</v>
      </c>
      <c r="J465" s="46">
        <v>15247.00913</v>
      </c>
      <c r="K465" s="39">
        <f t="shared" si="19"/>
        <v>100</v>
      </c>
      <c r="L465" s="53" t="s">
        <v>728</v>
      </c>
      <c r="M465" s="60" t="s">
        <v>604</v>
      </c>
    </row>
    <row r="466" spans="1:13" ht="51">
      <c r="A466" s="91" t="s">
        <v>450</v>
      </c>
      <c r="B466" s="53" t="s">
        <v>558</v>
      </c>
      <c r="C466" s="53" t="s">
        <v>308</v>
      </c>
      <c r="D466" s="57">
        <v>44197</v>
      </c>
      <c r="E466" s="57">
        <v>44561</v>
      </c>
      <c r="F466" s="57">
        <v>44197</v>
      </c>
      <c r="G466" s="57">
        <v>44561</v>
      </c>
      <c r="H466" s="66" t="s">
        <v>17</v>
      </c>
      <c r="I466" s="46">
        <v>38578.001279999997</v>
      </c>
      <c r="J466" s="46">
        <v>38578.001279999997</v>
      </c>
      <c r="K466" s="39">
        <f t="shared" si="19"/>
        <v>100</v>
      </c>
      <c r="L466" s="53" t="s">
        <v>727</v>
      </c>
      <c r="M466" s="60" t="s">
        <v>604</v>
      </c>
    </row>
    <row r="467" spans="1:13" ht="51">
      <c r="A467" s="91" t="s">
        <v>451</v>
      </c>
      <c r="B467" s="53" t="s">
        <v>559</v>
      </c>
      <c r="C467" s="53" t="s">
        <v>308</v>
      </c>
      <c r="D467" s="57">
        <v>44197</v>
      </c>
      <c r="E467" s="57">
        <v>44561</v>
      </c>
      <c r="F467" s="57">
        <v>44197</v>
      </c>
      <c r="G467" s="57">
        <v>44561</v>
      </c>
      <c r="H467" s="66" t="s">
        <v>17</v>
      </c>
      <c r="I467" s="46">
        <v>3490.4039299999999</v>
      </c>
      <c r="J467" s="46">
        <v>3490.4039299999999</v>
      </c>
      <c r="K467" s="39">
        <f t="shared" si="19"/>
        <v>100</v>
      </c>
      <c r="L467" s="53" t="s">
        <v>729</v>
      </c>
      <c r="M467" s="60" t="s">
        <v>604</v>
      </c>
    </row>
    <row r="468" spans="1:13" ht="51">
      <c r="A468" s="91" t="s">
        <v>452</v>
      </c>
      <c r="B468" s="53" t="s">
        <v>560</v>
      </c>
      <c r="C468" s="53" t="s">
        <v>308</v>
      </c>
      <c r="D468" s="57">
        <v>44197</v>
      </c>
      <c r="E468" s="57">
        <v>44561</v>
      </c>
      <c r="F468" s="57">
        <v>44197</v>
      </c>
      <c r="G468" s="57">
        <v>44561</v>
      </c>
      <c r="H468" s="66" t="s">
        <v>17</v>
      </c>
      <c r="I468" s="46">
        <v>12622.17719</v>
      </c>
      <c r="J468" s="46">
        <v>12622.17719</v>
      </c>
      <c r="K468" s="39">
        <f t="shared" si="19"/>
        <v>100</v>
      </c>
      <c r="L468" s="53" t="s">
        <v>730</v>
      </c>
      <c r="M468" s="60" t="s">
        <v>604</v>
      </c>
    </row>
    <row r="469" spans="1:13" ht="51">
      <c r="A469" s="91" t="s">
        <v>453</v>
      </c>
      <c r="B469" s="53" t="s">
        <v>561</v>
      </c>
      <c r="C469" s="53" t="s">
        <v>308</v>
      </c>
      <c r="D469" s="57">
        <v>44197</v>
      </c>
      <c r="E469" s="57">
        <v>44561</v>
      </c>
      <c r="F469" s="57">
        <v>44197</v>
      </c>
      <c r="G469" s="57">
        <v>44561</v>
      </c>
      <c r="H469" s="66" t="s">
        <v>17</v>
      </c>
      <c r="I469" s="46">
        <v>6481.8789800000004</v>
      </c>
      <c r="J469" s="46">
        <v>6481.8789800000004</v>
      </c>
      <c r="K469" s="39">
        <f t="shared" si="19"/>
        <v>100</v>
      </c>
      <c r="L469" s="53" t="s">
        <v>731</v>
      </c>
      <c r="M469" s="60" t="s">
        <v>604</v>
      </c>
    </row>
    <row r="470" spans="1:13" ht="51">
      <c r="A470" s="91" t="s">
        <v>454</v>
      </c>
      <c r="B470" s="53" t="s">
        <v>562</v>
      </c>
      <c r="C470" s="53" t="s">
        <v>308</v>
      </c>
      <c r="D470" s="57">
        <v>44197</v>
      </c>
      <c r="E470" s="57">
        <v>44561</v>
      </c>
      <c r="F470" s="57">
        <v>44197</v>
      </c>
      <c r="G470" s="57">
        <v>44561</v>
      </c>
      <c r="H470" s="66" t="s">
        <v>17</v>
      </c>
      <c r="I470" s="46">
        <v>3571.7714999999998</v>
      </c>
      <c r="J470" s="46">
        <v>3571.7714999999998</v>
      </c>
      <c r="K470" s="39">
        <f t="shared" si="19"/>
        <v>100</v>
      </c>
      <c r="L470" s="53" t="s">
        <v>732</v>
      </c>
      <c r="M470" s="60" t="s">
        <v>604</v>
      </c>
    </row>
    <row r="471" spans="1:13" ht="51">
      <c r="A471" s="91" t="s">
        <v>455</v>
      </c>
      <c r="B471" s="53" t="s">
        <v>563</v>
      </c>
      <c r="C471" s="53" t="s">
        <v>308</v>
      </c>
      <c r="D471" s="57">
        <v>44197</v>
      </c>
      <c r="E471" s="57">
        <v>44561</v>
      </c>
      <c r="F471" s="57">
        <v>44197</v>
      </c>
      <c r="G471" s="57">
        <v>44561</v>
      </c>
      <c r="H471" s="66" t="s">
        <v>17</v>
      </c>
      <c r="I471" s="46">
        <v>3663.1462299999998</v>
      </c>
      <c r="J471" s="46">
        <v>3663.1462299999998</v>
      </c>
      <c r="K471" s="39">
        <f t="shared" si="19"/>
        <v>100</v>
      </c>
      <c r="L471" s="53" t="s">
        <v>733</v>
      </c>
      <c r="M471" s="60" t="s">
        <v>604</v>
      </c>
    </row>
    <row r="472" spans="1:13" ht="51">
      <c r="A472" s="91" t="s">
        <v>456</v>
      </c>
      <c r="B472" s="53" t="s">
        <v>564</v>
      </c>
      <c r="C472" s="53" t="s">
        <v>308</v>
      </c>
      <c r="D472" s="57">
        <v>44197</v>
      </c>
      <c r="E472" s="57">
        <v>44561</v>
      </c>
      <c r="F472" s="57">
        <v>44197</v>
      </c>
      <c r="G472" s="57">
        <v>44561</v>
      </c>
      <c r="H472" s="66" t="s">
        <v>17</v>
      </c>
      <c r="I472" s="46">
        <v>11915.15451</v>
      </c>
      <c r="J472" s="46">
        <v>11915.15451</v>
      </c>
      <c r="K472" s="39">
        <f t="shared" si="19"/>
        <v>100</v>
      </c>
      <c r="L472" s="53" t="s">
        <v>734</v>
      </c>
      <c r="M472" s="60" t="s">
        <v>604</v>
      </c>
    </row>
    <row r="473" spans="1:13" ht="51">
      <c r="A473" s="91" t="s">
        <v>457</v>
      </c>
      <c r="B473" s="53" t="s">
        <v>565</v>
      </c>
      <c r="C473" s="53" t="s">
        <v>308</v>
      </c>
      <c r="D473" s="57">
        <v>44197</v>
      </c>
      <c r="E473" s="57">
        <v>44561</v>
      </c>
      <c r="F473" s="57">
        <v>44197</v>
      </c>
      <c r="G473" s="57">
        <v>44561</v>
      </c>
      <c r="H473" s="66" t="s">
        <v>17</v>
      </c>
      <c r="I473" s="46">
        <v>15081.108270000001</v>
      </c>
      <c r="J473" s="46">
        <v>15081.108270000001</v>
      </c>
      <c r="K473" s="39">
        <f t="shared" si="19"/>
        <v>100</v>
      </c>
      <c r="L473" s="53" t="s">
        <v>735</v>
      </c>
      <c r="M473" s="60" t="s">
        <v>604</v>
      </c>
    </row>
    <row r="474" spans="1:13" ht="51">
      <c r="A474" s="91" t="s">
        <v>458</v>
      </c>
      <c r="B474" s="53" t="s">
        <v>566</v>
      </c>
      <c r="C474" s="53" t="s">
        <v>308</v>
      </c>
      <c r="D474" s="57">
        <v>44197</v>
      </c>
      <c r="E474" s="57">
        <v>44561</v>
      </c>
      <c r="F474" s="57">
        <v>44197</v>
      </c>
      <c r="G474" s="57">
        <v>44561</v>
      </c>
      <c r="H474" s="66" t="s">
        <v>17</v>
      </c>
      <c r="I474" s="46">
        <v>11353.199839999999</v>
      </c>
      <c r="J474" s="46">
        <v>11353.199839999999</v>
      </c>
      <c r="K474" s="39">
        <f t="shared" si="19"/>
        <v>100</v>
      </c>
      <c r="L474" s="53" t="s">
        <v>736</v>
      </c>
      <c r="M474" s="60" t="s">
        <v>604</v>
      </c>
    </row>
    <row r="475" spans="1:13" ht="63.75">
      <c r="A475" s="91" t="s">
        <v>459</v>
      </c>
      <c r="B475" s="53" t="s">
        <v>567</v>
      </c>
      <c r="C475" s="53" t="s">
        <v>308</v>
      </c>
      <c r="D475" s="57">
        <v>44197</v>
      </c>
      <c r="E475" s="57">
        <v>44561</v>
      </c>
      <c r="F475" s="57">
        <v>44197</v>
      </c>
      <c r="G475" s="57">
        <v>44561</v>
      </c>
      <c r="H475" s="66" t="s">
        <v>17</v>
      </c>
      <c r="I475" s="46">
        <v>35931.692690000003</v>
      </c>
      <c r="J475" s="46">
        <v>35931.692690000003</v>
      </c>
      <c r="K475" s="39">
        <f t="shared" si="19"/>
        <v>100</v>
      </c>
      <c r="L475" s="53" t="s">
        <v>737</v>
      </c>
      <c r="M475" s="60" t="s">
        <v>604</v>
      </c>
    </row>
    <row r="476" spans="1:13" ht="63.75">
      <c r="A476" s="91" t="s">
        <v>460</v>
      </c>
      <c r="B476" s="53" t="s">
        <v>568</v>
      </c>
      <c r="C476" s="53" t="s">
        <v>308</v>
      </c>
      <c r="D476" s="57">
        <v>44197</v>
      </c>
      <c r="E476" s="57">
        <v>44561</v>
      </c>
      <c r="F476" s="57">
        <v>44197</v>
      </c>
      <c r="G476" s="57">
        <v>44561</v>
      </c>
      <c r="H476" s="66" t="s">
        <v>17</v>
      </c>
      <c r="I476" s="46">
        <v>2847.6361299999999</v>
      </c>
      <c r="J476" s="46">
        <v>2847.6361299999999</v>
      </c>
      <c r="K476" s="39">
        <f t="shared" si="19"/>
        <v>100</v>
      </c>
      <c r="L476" s="53" t="s">
        <v>738</v>
      </c>
      <c r="M476" s="60" t="s">
        <v>604</v>
      </c>
    </row>
    <row r="477" spans="1:13" ht="51">
      <c r="A477" s="91" t="s">
        <v>461</v>
      </c>
      <c r="B477" s="53" t="s">
        <v>581</v>
      </c>
      <c r="C477" s="53" t="s">
        <v>308</v>
      </c>
      <c r="D477" s="57">
        <v>44197</v>
      </c>
      <c r="E477" s="57">
        <v>44561</v>
      </c>
      <c r="F477" s="57">
        <v>44197</v>
      </c>
      <c r="G477" s="57">
        <v>44561</v>
      </c>
      <c r="H477" s="66" t="s">
        <v>17</v>
      </c>
      <c r="I477" s="46">
        <v>8065.3304200000002</v>
      </c>
      <c r="J477" s="46">
        <v>8065.3304200000002</v>
      </c>
      <c r="K477" s="39">
        <f t="shared" si="19"/>
        <v>100</v>
      </c>
      <c r="L477" s="53" t="s">
        <v>739</v>
      </c>
      <c r="M477" s="60" t="s">
        <v>604</v>
      </c>
    </row>
    <row r="478" spans="1:13" ht="51">
      <c r="A478" s="91" t="s">
        <v>462</v>
      </c>
      <c r="B478" s="53" t="s">
        <v>569</v>
      </c>
      <c r="C478" s="53" t="s">
        <v>308</v>
      </c>
      <c r="D478" s="57">
        <v>44197</v>
      </c>
      <c r="E478" s="57">
        <v>44561</v>
      </c>
      <c r="F478" s="57">
        <v>44197</v>
      </c>
      <c r="G478" s="57">
        <v>44561</v>
      </c>
      <c r="H478" s="66" t="s">
        <v>17</v>
      </c>
      <c r="I478" s="46">
        <v>3092.8581399999998</v>
      </c>
      <c r="J478" s="46">
        <v>3092.8581399999998</v>
      </c>
      <c r="K478" s="39">
        <f t="shared" si="19"/>
        <v>100</v>
      </c>
      <c r="L478" s="53" t="s">
        <v>740</v>
      </c>
      <c r="M478" s="60" t="s">
        <v>604</v>
      </c>
    </row>
    <row r="479" spans="1:13" ht="51">
      <c r="A479" s="91" t="s">
        <v>463</v>
      </c>
      <c r="B479" s="53" t="s">
        <v>570</v>
      </c>
      <c r="C479" s="53" t="s">
        <v>308</v>
      </c>
      <c r="D479" s="57">
        <v>44197</v>
      </c>
      <c r="E479" s="57">
        <v>44561</v>
      </c>
      <c r="F479" s="57">
        <v>44197</v>
      </c>
      <c r="G479" s="57">
        <v>44561</v>
      </c>
      <c r="H479" s="66" t="s">
        <v>17</v>
      </c>
      <c r="I479" s="46">
        <v>11535.094010000001</v>
      </c>
      <c r="J479" s="46">
        <v>11535.094010000001</v>
      </c>
      <c r="K479" s="39">
        <f t="shared" si="19"/>
        <v>100</v>
      </c>
      <c r="L479" s="53" t="s">
        <v>741</v>
      </c>
      <c r="M479" s="60" t="s">
        <v>604</v>
      </c>
    </row>
    <row r="480" spans="1:13" ht="51">
      <c r="A480" s="91" t="s">
        <v>464</v>
      </c>
      <c r="B480" s="53" t="s">
        <v>571</v>
      </c>
      <c r="C480" s="53" t="s">
        <v>308</v>
      </c>
      <c r="D480" s="57">
        <v>44197</v>
      </c>
      <c r="E480" s="57">
        <v>44561</v>
      </c>
      <c r="F480" s="57">
        <v>44197</v>
      </c>
      <c r="G480" s="57">
        <v>44561</v>
      </c>
      <c r="H480" s="66" t="s">
        <v>17</v>
      </c>
      <c r="I480" s="46">
        <v>10400.21061</v>
      </c>
      <c r="J480" s="46">
        <v>10400.21061</v>
      </c>
      <c r="K480" s="39">
        <f t="shared" si="19"/>
        <v>100</v>
      </c>
      <c r="L480" s="53" t="s">
        <v>742</v>
      </c>
      <c r="M480" s="60" t="s">
        <v>604</v>
      </c>
    </row>
    <row r="481" spans="1:13" ht="51">
      <c r="A481" s="91" t="s">
        <v>465</v>
      </c>
      <c r="B481" s="53" t="s">
        <v>572</v>
      </c>
      <c r="C481" s="53" t="s">
        <v>308</v>
      </c>
      <c r="D481" s="57">
        <v>44197</v>
      </c>
      <c r="E481" s="57">
        <v>44561</v>
      </c>
      <c r="F481" s="57">
        <v>44197</v>
      </c>
      <c r="G481" s="57">
        <v>44561</v>
      </c>
      <c r="H481" s="66" t="s">
        <v>17</v>
      </c>
      <c r="I481" s="46">
        <v>4404.0767500000002</v>
      </c>
      <c r="J481" s="46">
        <v>4404.0767500000002</v>
      </c>
      <c r="K481" s="39">
        <f t="shared" si="19"/>
        <v>100</v>
      </c>
      <c r="L481" s="53" t="s">
        <v>743</v>
      </c>
      <c r="M481" s="60" t="s">
        <v>604</v>
      </c>
    </row>
    <row r="482" spans="1:13" ht="51">
      <c r="A482" s="91" t="s">
        <v>466</v>
      </c>
      <c r="B482" s="53" t="s">
        <v>573</v>
      </c>
      <c r="C482" s="53" t="s">
        <v>308</v>
      </c>
      <c r="D482" s="57">
        <v>44197</v>
      </c>
      <c r="E482" s="57">
        <v>44561</v>
      </c>
      <c r="F482" s="57">
        <v>44197</v>
      </c>
      <c r="G482" s="57">
        <v>44561</v>
      </c>
      <c r="H482" s="66" t="s">
        <v>17</v>
      </c>
      <c r="I482" s="46">
        <v>24551.998899999999</v>
      </c>
      <c r="J482" s="46">
        <v>24551.998899999999</v>
      </c>
      <c r="K482" s="39">
        <f t="shared" si="19"/>
        <v>100</v>
      </c>
      <c r="L482" s="53" t="s">
        <v>744</v>
      </c>
      <c r="M482" s="60" t="s">
        <v>604</v>
      </c>
    </row>
    <row r="483" spans="1:13" ht="51">
      <c r="A483" s="91" t="s">
        <v>467</v>
      </c>
      <c r="B483" s="53" t="s">
        <v>574</v>
      </c>
      <c r="C483" s="53" t="s">
        <v>308</v>
      </c>
      <c r="D483" s="57">
        <v>44197</v>
      </c>
      <c r="E483" s="57">
        <v>44561</v>
      </c>
      <c r="F483" s="57">
        <v>44197</v>
      </c>
      <c r="G483" s="57">
        <v>44561</v>
      </c>
      <c r="H483" s="66" t="s">
        <v>17</v>
      </c>
      <c r="I483" s="46">
        <v>1777.8602100000001</v>
      </c>
      <c r="J483" s="46">
        <v>1777.8602100000001</v>
      </c>
      <c r="K483" s="39">
        <f t="shared" si="19"/>
        <v>100</v>
      </c>
      <c r="L483" s="53" t="s">
        <v>748</v>
      </c>
      <c r="M483" s="60" t="s">
        <v>604</v>
      </c>
    </row>
    <row r="484" spans="1:13" ht="51">
      <c r="A484" s="91" t="s">
        <v>468</v>
      </c>
      <c r="B484" s="53" t="s">
        <v>575</v>
      </c>
      <c r="C484" s="53" t="s">
        <v>308</v>
      </c>
      <c r="D484" s="57">
        <v>44197</v>
      </c>
      <c r="E484" s="57">
        <v>44561</v>
      </c>
      <c r="F484" s="57">
        <v>44197</v>
      </c>
      <c r="G484" s="57">
        <v>44561</v>
      </c>
      <c r="H484" s="66" t="s">
        <v>17</v>
      </c>
      <c r="I484" s="46">
        <v>7836.5300699999998</v>
      </c>
      <c r="J484" s="46">
        <v>7836.5300699999998</v>
      </c>
      <c r="K484" s="39">
        <f t="shared" si="19"/>
        <v>100</v>
      </c>
      <c r="L484" s="53" t="s">
        <v>745</v>
      </c>
      <c r="M484" s="60" t="s">
        <v>604</v>
      </c>
    </row>
    <row r="485" spans="1:13" ht="51">
      <c r="A485" s="91" t="s">
        <v>469</v>
      </c>
      <c r="B485" s="53" t="s">
        <v>576</v>
      </c>
      <c r="C485" s="53" t="s">
        <v>308</v>
      </c>
      <c r="D485" s="57">
        <v>44197</v>
      </c>
      <c r="E485" s="57">
        <v>44561</v>
      </c>
      <c r="F485" s="57">
        <v>44197</v>
      </c>
      <c r="G485" s="57">
        <v>44561</v>
      </c>
      <c r="H485" s="66" t="s">
        <v>17</v>
      </c>
      <c r="I485" s="46">
        <v>2201.31871</v>
      </c>
      <c r="J485" s="46">
        <v>2201.31871</v>
      </c>
      <c r="K485" s="39">
        <f t="shared" si="19"/>
        <v>100</v>
      </c>
      <c r="L485" s="53" t="s">
        <v>746</v>
      </c>
      <c r="M485" s="60" t="s">
        <v>604</v>
      </c>
    </row>
    <row r="486" spans="1:13" ht="51">
      <c r="A486" s="91" t="s">
        <v>470</v>
      </c>
      <c r="B486" s="53" t="s">
        <v>577</v>
      </c>
      <c r="C486" s="53" t="s">
        <v>308</v>
      </c>
      <c r="D486" s="57">
        <v>44197</v>
      </c>
      <c r="E486" s="57">
        <v>44561</v>
      </c>
      <c r="F486" s="57">
        <v>44197</v>
      </c>
      <c r="G486" s="57">
        <v>44561</v>
      </c>
      <c r="H486" s="66" t="s">
        <v>17</v>
      </c>
      <c r="I486" s="46">
        <v>18101.120849999999</v>
      </c>
      <c r="J486" s="46">
        <v>18101.120849999999</v>
      </c>
      <c r="K486" s="39">
        <f t="shared" si="19"/>
        <v>100</v>
      </c>
      <c r="L486" s="53" t="s">
        <v>747</v>
      </c>
      <c r="M486" s="60" t="s">
        <v>604</v>
      </c>
    </row>
    <row r="487" spans="1:13" ht="51">
      <c r="A487" s="91" t="s">
        <v>471</v>
      </c>
      <c r="B487" s="53" t="s">
        <v>578</v>
      </c>
      <c r="C487" s="53" t="s">
        <v>308</v>
      </c>
      <c r="D487" s="57">
        <v>44197</v>
      </c>
      <c r="E487" s="57">
        <v>44561</v>
      </c>
      <c r="F487" s="57">
        <v>44197</v>
      </c>
      <c r="G487" s="57">
        <v>44561</v>
      </c>
      <c r="H487" s="66" t="s">
        <v>17</v>
      </c>
      <c r="I487" s="46">
        <v>5972.4847300000001</v>
      </c>
      <c r="J487" s="46">
        <v>5972.4847300000001</v>
      </c>
      <c r="K487" s="39">
        <f t="shared" si="19"/>
        <v>100</v>
      </c>
      <c r="L487" s="53" t="s">
        <v>749</v>
      </c>
      <c r="M487" s="60" t="s">
        <v>604</v>
      </c>
    </row>
    <row r="488" spans="1:13" ht="58.5" customHeight="1">
      <c r="A488" s="91" t="s">
        <v>472</v>
      </c>
      <c r="B488" s="53" t="s">
        <v>579</v>
      </c>
      <c r="C488" s="53" t="s">
        <v>308</v>
      </c>
      <c r="D488" s="57">
        <v>44197</v>
      </c>
      <c r="E488" s="57">
        <v>44561</v>
      </c>
      <c r="F488" s="57">
        <v>44197</v>
      </c>
      <c r="G488" s="57">
        <v>44561</v>
      </c>
      <c r="H488" s="66" t="s">
        <v>17</v>
      </c>
      <c r="I488" s="46">
        <v>28337.29379</v>
      </c>
      <c r="J488" s="46">
        <v>28337.29379</v>
      </c>
      <c r="K488" s="39">
        <f t="shared" si="19"/>
        <v>100</v>
      </c>
      <c r="L488" s="53" t="s">
        <v>750</v>
      </c>
      <c r="M488" s="60" t="s">
        <v>604</v>
      </c>
    </row>
    <row r="489" spans="1:13" ht="54" customHeight="1">
      <c r="A489" s="91" t="s">
        <v>473</v>
      </c>
      <c r="B489" s="53" t="s">
        <v>476</v>
      </c>
      <c r="C489" s="53" t="s">
        <v>308</v>
      </c>
      <c r="D489" s="57">
        <v>44197</v>
      </c>
      <c r="E489" s="57">
        <v>44561</v>
      </c>
      <c r="F489" s="57">
        <v>44197</v>
      </c>
      <c r="G489" s="57">
        <v>44561</v>
      </c>
      <c r="H489" s="66" t="s">
        <v>17</v>
      </c>
      <c r="I489" s="46">
        <v>7441.0086300000003</v>
      </c>
      <c r="J489" s="46">
        <v>7441.0086300000003</v>
      </c>
      <c r="K489" s="39">
        <f t="shared" si="19"/>
        <v>100</v>
      </c>
      <c r="L489" s="53" t="s">
        <v>751</v>
      </c>
      <c r="M489" s="60" t="s">
        <v>604</v>
      </c>
    </row>
    <row r="490" spans="1:13">
      <c r="A490" s="125" t="s">
        <v>474</v>
      </c>
      <c r="B490" s="109" t="s">
        <v>583</v>
      </c>
      <c r="C490" s="109" t="s">
        <v>308</v>
      </c>
      <c r="D490" s="122">
        <v>44197</v>
      </c>
      <c r="E490" s="122">
        <v>44561</v>
      </c>
      <c r="F490" s="122">
        <v>44197</v>
      </c>
      <c r="G490" s="122">
        <v>44561</v>
      </c>
      <c r="H490" s="66" t="s">
        <v>14</v>
      </c>
      <c r="I490" s="46">
        <v>10252.629999999999</v>
      </c>
      <c r="J490" s="46">
        <v>10252.629999999999</v>
      </c>
      <c r="K490" s="39">
        <f t="shared" si="19"/>
        <v>100</v>
      </c>
      <c r="L490" s="109" t="s">
        <v>752</v>
      </c>
      <c r="M490" s="128" t="s">
        <v>604</v>
      </c>
    </row>
    <row r="491" spans="1:13" ht="25.5">
      <c r="A491" s="126"/>
      <c r="B491" s="110"/>
      <c r="C491" s="110"/>
      <c r="D491" s="123"/>
      <c r="E491" s="123"/>
      <c r="F491" s="123"/>
      <c r="G491" s="123"/>
      <c r="H491" s="66" t="s">
        <v>17</v>
      </c>
      <c r="I491" s="46">
        <v>3758.5387799999999</v>
      </c>
      <c r="J491" s="46">
        <v>3758.5387799999999</v>
      </c>
      <c r="K491" s="39">
        <f t="shared" si="19"/>
        <v>100</v>
      </c>
      <c r="L491" s="110"/>
      <c r="M491" s="129"/>
    </row>
    <row r="492" spans="1:13" ht="25.5">
      <c r="A492" s="126"/>
      <c r="B492" s="110"/>
      <c r="C492" s="110"/>
      <c r="D492" s="123"/>
      <c r="E492" s="123"/>
      <c r="F492" s="123"/>
      <c r="G492" s="123"/>
      <c r="H492" s="66" t="s">
        <v>7</v>
      </c>
      <c r="I492" s="46">
        <v>6039.4977200000003</v>
      </c>
      <c r="J492" s="46">
        <v>6039.4977200000003</v>
      </c>
      <c r="K492" s="39">
        <f t="shared" si="19"/>
        <v>100</v>
      </c>
      <c r="L492" s="110"/>
      <c r="M492" s="129"/>
    </row>
    <row r="493" spans="1:13" ht="25.5">
      <c r="A493" s="127"/>
      <c r="B493" s="111"/>
      <c r="C493" s="111"/>
      <c r="D493" s="124"/>
      <c r="E493" s="124"/>
      <c r="F493" s="124"/>
      <c r="G493" s="124"/>
      <c r="H493" s="66" t="s">
        <v>6</v>
      </c>
      <c r="I493" s="46">
        <v>454.58584999999999</v>
      </c>
      <c r="J493" s="46">
        <v>454.58584999999999</v>
      </c>
      <c r="K493" s="39">
        <f t="shared" si="19"/>
        <v>100</v>
      </c>
      <c r="L493" s="111"/>
      <c r="M493" s="130"/>
    </row>
    <row r="494" spans="1:13" ht="51">
      <c r="A494" s="90" t="s">
        <v>475</v>
      </c>
      <c r="B494" s="51" t="s">
        <v>584</v>
      </c>
      <c r="C494" s="51" t="s">
        <v>308</v>
      </c>
      <c r="D494" s="55">
        <v>44197</v>
      </c>
      <c r="E494" s="55">
        <v>44561</v>
      </c>
      <c r="F494" s="55">
        <v>44197</v>
      </c>
      <c r="G494" s="55">
        <v>44561</v>
      </c>
      <c r="H494" s="66" t="s">
        <v>17</v>
      </c>
      <c r="I494" s="46">
        <v>7688.9406300000001</v>
      </c>
      <c r="J494" s="46">
        <v>7688.9406300000001</v>
      </c>
      <c r="K494" s="39">
        <f t="shared" ref="K494:K506" si="36">J494/I494*100</f>
        <v>100</v>
      </c>
      <c r="L494" s="51" t="s">
        <v>753</v>
      </c>
      <c r="M494" s="58" t="s">
        <v>604</v>
      </c>
    </row>
    <row r="495" spans="1:13">
      <c r="A495" s="125" t="s">
        <v>477</v>
      </c>
      <c r="B495" s="109" t="s">
        <v>585</v>
      </c>
      <c r="C495" s="109" t="s">
        <v>308</v>
      </c>
      <c r="D495" s="122">
        <v>44197</v>
      </c>
      <c r="E495" s="122">
        <v>44561</v>
      </c>
      <c r="F495" s="122">
        <v>44197</v>
      </c>
      <c r="G495" s="122">
        <v>44561</v>
      </c>
      <c r="H495" s="66" t="s">
        <v>14</v>
      </c>
      <c r="I495" s="46">
        <f t="shared" ref="I495:J495" si="37">I496+I497+I498</f>
        <v>11547.696180000001</v>
      </c>
      <c r="J495" s="46">
        <f t="shared" si="37"/>
        <v>11547.696180000001</v>
      </c>
      <c r="K495" s="39">
        <f t="shared" si="36"/>
        <v>100</v>
      </c>
      <c r="L495" s="109" t="s">
        <v>754</v>
      </c>
      <c r="M495" s="128" t="s">
        <v>604</v>
      </c>
    </row>
    <row r="496" spans="1:13" ht="25.5">
      <c r="A496" s="126"/>
      <c r="B496" s="110"/>
      <c r="C496" s="110"/>
      <c r="D496" s="123"/>
      <c r="E496" s="123"/>
      <c r="F496" s="123"/>
      <c r="G496" s="123"/>
      <c r="H496" s="66" t="s">
        <v>17</v>
      </c>
      <c r="I496" s="46">
        <v>6937.40913</v>
      </c>
      <c r="J496" s="46">
        <v>6937.40913</v>
      </c>
      <c r="K496" s="39">
        <f t="shared" si="36"/>
        <v>100</v>
      </c>
      <c r="L496" s="110"/>
      <c r="M496" s="129"/>
    </row>
    <row r="497" spans="1:13" ht="25.5">
      <c r="A497" s="126"/>
      <c r="B497" s="110"/>
      <c r="C497" s="110"/>
      <c r="D497" s="123"/>
      <c r="E497" s="123"/>
      <c r="F497" s="123"/>
      <c r="G497" s="123"/>
      <c r="H497" s="66" t="s">
        <v>7</v>
      </c>
      <c r="I497" s="46">
        <v>4287.5669600000001</v>
      </c>
      <c r="J497" s="46">
        <v>4287.5669600000001</v>
      </c>
      <c r="K497" s="39">
        <f t="shared" si="36"/>
        <v>100</v>
      </c>
      <c r="L497" s="110"/>
      <c r="M497" s="129"/>
    </row>
    <row r="498" spans="1:13" ht="25.5">
      <c r="A498" s="127"/>
      <c r="B498" s="111"/>
      <c r="C498" s="111"/>
      <c r="D498" s="124"/>
      <c r="E498" s="124"/>
      <c r="F498" s="124"/>
      <c r="G498" s="124"/>
      <c r="H498" s="66" t="s">
        <v>6</v>
      </c>
      <c r="I498" s="46">
        <v>322.72009000000003</v>
      </c>
      <c r="J498" s="46">
        <v>322.72009000000003</v>
      </c>
      <c r="K498" s="39">
        <f t="shared" si="36"/>
        <v>100</v>
      </c>
      <c r="L498" s="111"/>
      <c r="M498" s="130"/>
    </row>
    <row r="499" spans="1:13">
      <c r="A499" s="125" t="s">
        <v>582</v>
      </c>
      <c r="B499" s="109" t="s">
        <v>586</v>
      </c>
      <c r="C499" s="109" t="s">
        <v>308</v>
      </c>
      <c r="D499" s="122">
        <v>44197</v>
      </c>
      <c r="E499" s="122">
        <v>44561</v>
      </c>
      <c r="F499" s="122">
        <v>44197</v>
      </c>
      <c r="G499" s="122">
        <v>44561</v>
      </c>
      <c r="H499" s="66" t="s">
        <v>14</v>
      </c>
      <c r="I499" s="46">
        <f t="shared" ref="I499:J499" si="38">I500+I501+I502</f>
        <v>4333.2478700000001</v>
      </c>
      <c r="J499" s="46">
        <f t="shared" si="38"/>
        <v>4333.2478700000001</v>
      </c>
      <c r="K499" s="39">
        <f t="shared" si="36"/>
        <v>100</v>
      </c>
      <c r="L499" s="109" t="s">
        <v>755</v>
      </c>
      <c r="M499" s="128" t="s">
        <v>604</v>
      </c>
    </row>
    <row r="500" spans="1:13" ht="25.5">
      <c r="A500" s="126"/>
      <c r="B500" s="110"/>
      <c r="C500" s="110"/>
      <c r="D500" s="123"/>
      <c r="E500" s="123"/>
      <c r="F500" s="123"/>
      <c r="G500" s="123"/>
      <c r="H500" s="66" t="s">
        <v>17</v>
      </c>
      <c r="I500" s="46">
        <v>3272.3180200000002</v>
      </c>
      <c r="J500" s="46">
        <v>3272.3180200000002</v>
      </c>
      <c r="K500" s="39">
        <f t="shared" si="36"/>
        <v>100</v>
      </c>
      <c r="L500" s="110"/>
      <c r="M500" s="129"/>
    </row>
    <row r="501" spans="1:13" ht="25.5">
      <c r="A501" s="126"/>
      <c r="B501" s="110"/>
      <c r="C501" s="110"/>
      <c r="D501" s="123"/>
      <c r="E501" s="123"/>
      <c r="F501" s="123"/>
      <c r="G501" s="123"/>
      <c r="H501" s="66" t="s">
        <v>7</v>
      </c>
      <c r="I501" s="46">
        <v>986.66476</v>
      </c>
      <c r="J501" s="46">
        <v>986.66476</v>
      </c>
      <c r="K501" s="39">
        <f t="shared" si="36"/>
        <v>100</v>
      </c>
      <c r="L501" s="110"/>
      <c r="M501" s="129"/>
    </row>
    <row r="502" spans="1:13" ht="25.5">
      <c r="A502" s="127"/>
      <c r="B502" s="111"/>
      <c r="C502" s="111"/>
      <c r="D502" s="124"/>
      <c r="E502" s="124"/>
      <c r="F502" s="124"/>
      <c r="G502" s="124"/>
      <c r="H502" s="66" t="s">
        <v>6</v>
      </c>
      <c r="I502" s="46">
        <v>74.265090000000001</v>
      </c>
      <c r="J502" s="46">
        <v>74.265090000000001</v>
      </c>
      <c r="K502" s="39">
        <f t="shared" si="36"/>
        <v>100</v>
      </c>
      <c r="L502" s="111"/>
      <c r="M502" s="130"/>
    </row>
    <row r="503" spans="1:13">
      <c r="A503" s="125" t="s">
        <v>587</v>
      </c>
      <c r="B503" s="109" t="s">
        <v>590</v>
      </c>
      <c r="C503" s="109" t="s">
        <v>308</v>
      </c>
      <c r="D503" s="122">
        <v>44197</v>
      </c>
      <c r="E503" s="122">
        <v>44561</v>
      </c>
      <c r="F503" s="122">
        <v>44197</v>
      </c>
      <c r="G503" s="122">
        <v>44561</v>
      </c>
      <c r="H503" s="66" t="s">
        <v>14</v>
      </c>
      <c r="I503" s="46">
        <f>I504+I505</f>
        <v>3542.0856599999997</v>
      </c>
      <c r="J503" s="46">
        <f>J504+J505</f>
        <v>3542.0856599999997</v>
      </c>
      <c r="K503" s="39">
        <f t="shared" si="36"/>
        <v>100</v>
      </c>
      <c r="L503" s="109" t="s">
        <v>756</v>
      </c>
      <c r="M503" s="128" t="s">
        <v>604</v>
      </c>
    </row>
    <row r="504" spans="1:13" ht="25.5">
      <c r="A504" s="126"/>
      <c r="B504" s="110"/>
      <c r="C504" s="110"/>
      <c r="D504" s="123"/>
      <c r="E504" s="123"/>
      <c r="F504" s="123"/>
      <c r="G504" s="123"/>
      <c r="H504" s="66" t="s">
        <v>7</v>
      </c>
      <c r="I504" s="46">
        <v>3294.1396599999998</v>
      </c>
      <c r="J504" s="46">
        <v>3294.1396599999998</v>
      </c>
      <c r="K504" s="39">
        <f t="shared" si="36"/>
        <v>100</v>
      </c>
      <c r="L504" s="110"/>
      <c r="M504" s="129"/>
    </row>
    <row r="505" spans="1:13" ht="25.5">
      <c r="A505" s="127"/>
      <c r="B505" s="111"/>
      <c r="C505" s="111"/>
      <c r="D505" s="124"/>
      <c r="E505" s="124"/>
      <c r="F505" s="124"/>
      <c r="G505" s="124"/>
      <c r="H505" s="66" t="s">
        <v>6</v>
      </c>
      <c r="I505" s="46">
        <v>247.946</v>
      </c>
      <c r="J505" s="46">
        <v>247.946</v>
      </c>
      <c r="K505" s="39">
        <f t="shared" si="36"/>
        <v>100</v>
      </c>
      <c r="L505" s="111"/>
      <c r="M505" s="130"/>
    </row>
    <row r="506" spans="1:13" ht="55.5" customHeight="1">
      <c r="A506" s="90" t="s">
        <v>588</v>
      </c>
      <c r="B506" s="51" t="s">
        <v>591</v>
      </c>
      <c r="C506" s="51" t="s">
        <v>308</v>
      </c>
      <c r="D506" s="55">
        <v>44197</v>
      </c>
      <c r="E506" s="55">
        <v>44561</v>
      </c>
      <c r="F506" s="55">
        <v>44197</v>
      </c>
      <c r="G506" s="55">
        <v>44561</v>
      </c>
      <c r="H506" s="66" t="s">
        <v>17</v>
      </c>
      <c r="I506" s="46">
        <v>1656.9570100000001</v>
      </c>
      <c r="J506" s="46">
        <v>1656.9570100000001</v>
      </c>
      <c r="K506" s="39">
        <f t="shared" si="36"/>
        <v>100</v>
      </c>
      <c r="L506" s="51" t="s">
        <v>757</v>
      </c>
      <c r="M506" s="58" t="s">
        <v>604</v>
      </c>
    </row>
    <row r="507" spans="1:13">
      <c r="A507" s="125" t="s">
        <v>589</v>
      </c>
      <c r="B507" s="109" t="s">
        <v>592</v>
      </c>
      <c r="C507" s="109" t="s">
        <v>308</v>
      </c>
      <c r="D507" s="122">
        <v>44197</v>
      </c>
      <c r="E507" s="122">
        <v>44561</v>
      </c>
      <c r="F507" s="122">
        <v>44197</v>
      </c>
      <c r="G507" s="122">
        <v>44561</v>
      </c>
      <c r="H507" s="66" t="s">
        <v>14</v>
      </c>
      <c r="I507" s="46">
        <f t="shared" ref="I507" si="39">I508+I509+I510</f>
        <v>9754.3738599999997</v>
      </c>
      <c r="J507" s="46">
        <f t="shared" ref="J507" si="40">J508+J509+J510</f>
        <v>9754.3738599999997</v>
      </c>
      <c r="K507" s="39">
        <f t="shared" ref="K507:K510" si="41">J507/I507*100</f>
        <v>100</v>
      </c>
      <c r="L507" s="109" t="s">
        <v>758</v>
      </c>
      <c r="M507" s="128" t="s">
        <v>604</v>
      </c>
    </row>
    <row r="508" spans="1:13" ht="25.5">
      <c r="A508" s="126"/>
      <c r="B508" s="110"/>
      <c r="C508" s="110"/>
      <c r="D508" s="123"/>
      <c r="E508" s="123"/>
      <c r="F508" s="123"/>
      <c r="G508" s="123"/>
      <c r="H508" s="66" t="s">
        <v>17</v>
      </c>
      <c r="I508" s="46">
        <v>8884.2389899999998</v>
      </c>
      <c r="J508" s="46">
        <v>8884.2389899999998</v>
      </c>
      <c r="K508" s="39">
        <f t="shared" si="41"/>
        <v>100</v>
      </c>
      <c r="L508" s="110"/>
      <c r="M508" s="129"/>
    </row>
    <row r="509" spans="1:13" ht="25.5">
      <c r="A509" s="126"/>
      <c r="B509" s="110"/>
      <c r="C509" s="110"/>
      <c r="D509" s="123"/>
      <c r="E509" s="123"/>
      <c r="F509" s="123"/>
      <c r="G509" s="123"/>
      <c r="H509" s="66" t="s">
        <v>7</v>
      </c>
      <c r="I509" s="46">
        <v>864.04391999999996</v>
      </c>
      <c r="J509" s="46">
        <v>864.04391999999996</v>
      </c>
      <c r="K509" s="39">
        <f t="shared" si="41"/>
        <v>100</v>
      </c>
      <c r="L509" s="110"/>
      <c r="M509" s="129"/>
    </row>
    <row r="510" spans="1:13" ht="142.5" customHeight="1">
      <c r="A510" s="127"/>
      <c r="B510" s="111"/>
      <c r="C510" s="111"/>
      <c r="D510" s="124"/>
      <c r="E510" s="124"/>
      <c r="F510" s="124"/>
      <c r="G510" s="124"/>
      <c r="H510" s="66" t="s">
        <v>6</v>
      </c>
      <c r="I510" s="46">
        <v>6.0909500000000003</v>
      </c>
      <c r="J510" s="46">
        <v>6.0909500000000003</v>
      </c>
      <c r="K510" s="39">
        <f t="shared" si="41"/>
        <v>100</v>
      </c>
      <c r="L510" s="111"/>
      <c r="M510" s="130"/>
    </row>
    <row r="511" spans="1:13" ht="63.75">
      <c r="A511" s="90" t="s">
        <v>761</v>
      </c>
      <c r="B511" s="51" t="s">
        <v>593</v>
      </c>
      <c r="C511" s="51" t="s">
        <v>308</v>
      </c>
      <c r="D511" s="55">
        <v>44197</v>
      </c>
      <c r="E511" s="55">
        <v>44561</v>
      </c>
      <c r="F511" s="55">
        <v>44197</v>
      </c>
      <c r="G511" s="55">
        <v>44561</v>
      </c>
      <c r="H511" s="66" t="s">
        <v>17</v>
      </c>
      <c r="I511" s="46">
        <v>10913.74192</v>
      </c>
      <c r="J511" s="46">
        <v>10913.74192</v>
      </c>
      <c r="K511" s="39">
        <f t="shared" ref="K511" si="42">J511/I511*100</f>
        <v>100</v>
      </c>
      <c r="L511" s="51" t="s">
        <v>759</v>
      </c>
      <c r="M511" s="58" t="s">
        <v>604</v>
      </c>
    </row>
    <row r="512" spans="1:13">
      <c r="A512" s="125" t="s">
        <v>762</v>
      </c>
      <c r="B512" s="109" t="s">
        <v>355</v>
      </c>
      <c r="C512" s="109" t="s">
        <v>308</v>
      </c>
      <c r="D512" s="122">
        <v>44197</v>
      </c>
      <c r="E512" s="122">
        <v>44561</v>
      </c>
      <c r="F512" s="122">
        <v>44197</v>
      </c>
      <c r="G512" s="122">
        <v>44561</v>
      </c>
      <c r="H512" s="66" t="s">
        <v>14</v>
      </c>
      <c r="I512" s="46">
        <f>I513+I514</f>
        <v>87939.336660000001</v>
      </c>
      <c r="J512" s="46">
        <f t="shared" ref="J512" si="43">J513+J514</f>
        <v>87939.336660000001</v>
      </c>
      <c r="K512" s="39">
        <f t="shared" si="19"/>
        <v>100</v>
      </c>
      <c r="L512" s="109" t="s">
        <v>580</v>
      </c>
      <c r="M512" s="128" t="s">
        <v>604</v>
      </c>
    </row>
    <row r="513" spans="1:13" ht="25.5">
      <c r="A513" s="126"/>
      <c r="B513" s="110"/>
      <c r="C513" s="110"/>
      <c r="D513" s="123"/>
      <c r="E513" s="123"/>
      <c r="F513" s="123"/>
      <c r="G513" s="123"/>
      <c r="H513" s="66" t="s">
        <v>7</v>
      </c>
      <c r="I513" s="46">
        <v>76052.597779999996</v>
      </c>
      <c r="J513" s="46">
        <v>76052.597779999996</v>
      </c>
      <c r="K513" s="39">
        <f t="shared" si="19"/>
        <v>100</v>
      </c>
      <c r="L513" s="110"/>
      <c r="M513" s="129"/>
    </row>
    <row r="514" spans="1:13" ht="25.5">
      <c r="A514" s="127"/>
      <c r="B514" s="111"/>
      <c r="C514" s="111"/>
      <c r="D514" s="124"/>
      <c r="E514" s="124"/>
      <c r="F514" s="124"/>
      <c r="G514" s="124"/>
      <c r="H514" s="66" t="s">
        <v>6</v>
      </c>
      <c r="I514" s="46">
        <v>11886.738880000001</v>
      </c>
      <c r="J514" s="46">
        <v>11886.738880000001</v>
      </c>
      <c r="K514" s="39">
        <f t="shared" si="19"/>
        <v>100</v>
      </c>
      <c r="L514" s="111"/>
      <c r="M514" s="130"/>
    </row>
    <row r="515" spans="1:13">
      <c r="A515" s="125" t="s">
        <v>763</v>
      </c>
      <c r="B515" s="109" t="s">
        <v>760</v>
      </c>
      <c r="C515" s="109" t="s">
        <v>308</v>
      </c>
      <c r="D515" s="122">
        <v>44197</v>
      </c>
      <c r="E515" s="122">
        <v>44561</v>
      </c>
      <c r="F515" s="122">
        <v>44197</v>
      </c>
      <c r="G515" s="122"/>
      <c r="H515" s="66" t="s">
        <v>14</v>
      </c>
      <c r="I515" s="46">
        <f>I516+I517</f>
        <v>2670.7418199999997</v>
      </c>
      <c r="J515" s="46">
        <f t="shared" ref="J515" si="44">J516+J517</f>
        <v>0</v>
      </c>
      <c r="K515" s="39">
        <f t="shared" si="19"/>
        <v>0</v>
      </c>
      <c r="L515" s="109" t="s">
        <v>847</v>
      </c>
      <c r="M515" s="128" t="s">
        <v>607</v>
      </c>
    </row>
    <row r="516" spans="1:13" ht="25.5">
      <c r="A516" s="126"/>
      <c r="B516" s="110"/>
      <c r="C516" s="110"/>
      <c r="D516" s="123"/>
      <c r="E516" s="123"/>
      <c r="F516" s="123"/>
      <c r="G516" s="123"/>
      <c r="H516" s="66" t="s">
        <v>7</v>
      </c>
      <c r="I516" s="46">
        <v>2476.6581099999999</v>
      </c>
      <c r="J516" s="46">
        <v>0</v>
      </c>
      <c r="K516" s="39">
        <f t="shared" si="19"/>
        <v>0</v>
      </c>
      <c r="L516" s="110"/>
      <c r="M516" s="129"/>
    </row>
    <row r="517" spans="1:13" ht="25.5">
      <c r="A517" s="127"/>
      <c r="B517" s="111"/>
      <c r="C517" s="111"/>
      <c r="D517" s="124"/>
      <c r="E517" s="124"/>
      <c r="F517" s="124"/>
      <c r="G517" s="124"/>
      <c r="H517" s="66" t="s">
        <v>6</v>
      </c>
      <c r="I517" s="46">
        <v>194.08371</v>
      </c>
      <c r="J517" s="46">
        <v>0</v>
      </c>
      <c r="K517" s="39">
        <f t="shared" si="19"/>
        <v>0</v>
      </c>
      <c r="L517" s="111"/>
      <c r="M517" s="130"/>
    </row>
    <row r="518" spans="1:13">
      <c r="A518" s="125" t="s">
        <v>108</v>
      </c>
      <c r="B518" s="109" t="s">
        <v>357</v>
      </c>
      <c r="C518" s="109" t="s">
        <v>480</v>
      </c>
      <c r="D518" s="122">
        <v>44197</v>
      </c>
      <c r="E518" s="122">
        <v>44561</v>
      </c>
      <c r="F518" s="122">
        <v>44197</v>
      </c>
      <c r="G518" s="122"/>
      <c r="H518" s="66" t="s">
        <v>14</v>
      </c>
      <c r="I518" s="46">
        <v>225479.45</v>
      </c>
      <c r="J518" s="46">
        <f>J519+J520</f>
        <v>215236.44337999998</v>
      </c>
      <c r="K518" s="39">
        <f t="shared" si="19"/>
        <v>95.457232745600535</v>
      </c>
      <c r="L518" s="131"/>
      <c r="M518" s="128"/>
    </row>
    <row r="519" spans="1:13" ht="25.5">
      <c r="A519" s="126"/>
      <c r="B519" s="110"/>
      <c r="C519" s="110"/>
      <c r="D519" s="123"/>
      <c r="E519" s="123"/>
      <c r="F519" s="123"/>
      <c r="G519" s="123"/>
      <c r="H519" s="66" t="s">
        <v>17</v>
      </c>
      <c r="I519" s="46">
        <f>I525+I528</f>
        <v>48180</v>
      </c>
      <c r="J519" s="46">
        <f>J525+J528</f>
        <v>48180</v>
      </c>
      <c r="K519" s="39">
        <f t="shared" si="19"/>
        <v>100</v>
      </c>
      <c r="L519" s="132"/>
      <c r="M519" s="129"/>
    </row>
    <row r="520" spans="1:13" ht="25.5">
      <c r="A520" s="127"/>
      <c r="B520" s="111"/>
      <c r="C520" s="111"/>
      <c r="D520" s="124"/>
      <c r="E520" s="124"/>
      <c r="F520" s="124"/>
      <c r="G520" s="124"/>
      <c r="H520" s="66" t="s">
        <v>7</v>
      </c>
      <c r="I520" s="46">
        <f>I521+I522+I523+I524+I526+I529+I530</f>
        <v>177299.44999999998</v>
      </c>
      <c r="J520" s="46">
        <f>J521+J522+J523+J524+J526+J529+J530</f>
        <v>167056.44337999998</v>
      </c>
      <c r="K520" s="39">
        <f t="shared" si="19"/>
        <v>94.222764582744063</v>
      </c>
      <c r="L520" s="133"/>
      <c r="M520" s="130"/>
    </row>
    <row r="521" spans="1:13" ht="51">
      <c r="A521" s="90" t="s">
        <v>358</v>
      </c>
      <c r="B521" s="51" t="s">
        <v>359</v>
      </c>
      <c r="C521" s="51" t="s">
        <v>480</v>
      </c>
      <c r="D521" s="55">
        <v>44197</v>
      </c>
      <c r="E521" s="55">
        <v>44561</v>
      </c>
      <c r="F521" s="55">
        <v>44197</v>
      </c>
      <c r="G521" s="55">
        <v>44561</v>
      </c>
      <c r="H521" s="66" t="s">
        <v>7</v>
      </c>
      <c r="I521" s="46">
        <v>47756.256889999997</v>
      </c>
      <c r="J521" s="46">
        <v>47756.256889999997</v>
      </c>
      <c r="K521" s="39">
        <f t="shared" si="19"/>
        <v>100</v>
      </c>
      <c r="L521" s="51" t="s">
        <v>764</v>
      </c>
      <c r="M521" s="58" t="s">
        <v>604</v>
      </c>
    </row>
    <row r="522" spans="1:13" ht="51">
      <c r="A522" s="90" t="s">
        <v>360</v>
      </c>
      <c r="B522" s="51" t="s">
        <v>364</v>
      </c>
      <c r="C522" s="51" t="s">
        <v>480</v>
      </c>
      <c r="D522" s="55">
        <v>44197</v>
      </c>
      <c r="E522" s="55">
        <v>44561</v>
      </c>
      <c r="F522" s="55">
        <v>44197</v>
      </c>
      <c r="G522" s="55">
        <v>44561</v>
      </c>
      <c r="H522" s="66" t="s">
        <v>7</v>
      </c>
      <c r="I522" s="46">
        <v>54362.833460000002</v>
      </c>
      <c r="J522" s="46">
        <v>54362.833460000002</v>
      </c>
      <c r="K522" s="39">
        <f t="shared" si="19"/>
        <v>100</v>
      </c>
      <c r="L522" s="51" t="s">
        <v>765</v>
      </c>
      <c r="M522" s="58" t="s">
        <v>604</v>
      </c>
    </row>
    <row r="523" spans="1:13" ht="51">
      <c r="A523" s="90" t="s">
        <v>361</v>
      </c>
      <c r="B523" s="51" t="s">
        <v>766</v>
      </c>
      <c r="C523" s="51" t="s">
        <v>480</v>
      </c>
      <c r="D523" s="55">
        <v>44197</v>
      </c>
      <c r="E523" s="55">
        <v>44561</v>
      </c>
      <c r="F523" s="55">
        <v>44197</v>
      </c>
      <c r="G523" s="55">
        <v>44561</v>
      </c>
      <c r="H523" s="66" t="s">
        <v>7</v>
      </c>
      <c r="I523" s="46">
        <v>12688.471369999999</v>
      </c>
      <c r="J523" s="46">
        <v>12688.471369999999</v>
      </c>
      <c r="K523" s="39">
        <f t="shared" si="19"/>
        <v>100</v>
      </c>
      <c r="L523" s="51" t="s">
        <v>736</v>
      </c>
      <c r="M523" s="58" t="s">
        <v>604</v>
      </c>
    </row>
    <row r="524" spans="1:13" ht="51">
      <c r="A524" s="90" t="s">
        <v>362</v>
      </c>
      <c r="B524" s="51" t="s">
        <v>365</v>
      </c>
      <c r="C524" s="51" t="s">
        <v>480</v>
      </c>
      <c r="D524" s="55">
        <v>44197</v>
      </c>
      <c r="E524" s="55">
        <v>44561</v>
      </c>
      <c r="F524" s="55">
        <v>44197</v>
      </c>
      <c r="G524" s="55">
        <v>44561</v>
      </c>
      <c r="H524" s="66" t="s">
        <v>7</v>
      </c>
      <c r="I524" s="46">
        <v>8899.0010999999995</v>
      </c>
      <c r="J524" s="46">
        <v>8899.0010999999995</v>
      </c>
      <c r="K524" s="39">
        <f t="shared" si="19"/>
        <v>100</v>
      </c>
      <c r="L524" s="51" t="s">
        <v>767</v>
      </c>
      <c r="M524" s="58" t="s">
        <v>604</v>
      </c>
    </row>
    <row r="525" spans="1:13" ht="66.75" customHeight="1">
      <c r="A525" s="90" t="s">
        <v>363</v>
      </c>
      <c r="B525" s="51" t="s">
        <v>479</v>
      </c>
      <c r="C525" s="51" t="s">
        <v>480</v>
      </c>
      <c r="D525" s="55">
        <v>44197</v>
      </c>
      <c r="E525" s="55">
        <v>44561</v>
      </c>
      <c r="F525" s="55">
        <v>44197</v>
      </c>
      <c r="G525" s="55">
        <v>44561</v>
      </c>
      <c r="H525" s="66" t="s">
        <v>17</v>
      </c>
      <c r="I525" s="46">
        <v>40978.246169999999</v>
      </c>
      <c r="J525" s="46">
        <v>40978.246169999999</v>
      </c>
      <c r="K525" s="39">
        <f t="shared" si="19"/>
        <v>100</v>
      </c>
      <c r="L525" s="51" t="s">
        <v>768</v>
      </c>
      <c r="M525" s="58" t="s">
        <v>604</v>
      </c>
    </row>
    <row r="526" spans="1:13" ht="127.5">
      <c r="A526" s="90" t="s">
        <v>478</v>
      </c>
      <c r="B526" s="51" t="s">
        <v>507</v>
      </c>
      <c r="C526" s="51" t="s">
        <v>480</v>
      </c>
      <c r="D526" s="55">
        <v>43466</v>
      </c>
      <c r="E526" s="55">
        <v>44561</v>
      </c>
      <c r="F526" s="55">
        <v>44197</v>
      </c>
      <c r="G526" s="55">
        <v>44561</v>
      </c>
      <c r="H526" s="66" t="s">
        <v>7</v>
      </c>
      <c r="I526" s="46">
        <v>32551.626</v>
      </c>
      <c r="J526" s="46">
        <v>32551.626</v>
      </c>
      <c r="K526" s="39">
        <f t="shared" si="19"/>
        <v>100</v>
      </c>
      <c r="L526" s="51" t="s">
        <v>785</v>
      </c>
      <c r="M526" s="58" t="s">
        <v>604</v>
      </c>
    </row>
    <row r="527" spans="1:13">
      <c r="A527" s="125" t="s">
        <v>508</v>
      </c>
      <c r="B527" s="109" t="s">
        <v>509</v>
      </c>
      <c r="C527" s="109" t="s">
        <v>480</v>
      </c>
      <c r="D527" s="122">
        <v>44197</v>
      </c>
      <c r="E527" s="122">
        <v>44561</v>
      </c>
      <c r="F527" s="122">
        <v>44197</v>
      </c>
      <c r="G527" s="122">
        <v>44561</v>
      </c>
      <c r="H527" s="66" t="s">
        <v>14</v>
      </c>
      <c r="I527" s="46">
        <f>I528+I529</f>
        <v>26809.50101</v>
      </c>
      <c r="J527" s="46">
        <f>J528+J529</f>
        <v>16566.49439</v>
      </c>
      <c r="K527" s="39">
        <f t="shared" si="19"/>
        <v>61.793370879303808</v>
      </c>
      <c r="L527" s="155" t="s">
        <v>793</v>
      </c>
      <c r="M527" s="128" t="s">
        <v>604</v>
      </c>
    </row>
    <row r="528" spans="1:13" ht="25.5">
      <c r="A528" s="126"/>
      <c r="B528" s="110"/>
      <c r="C528" s="110"/>
      <c r="D528" s="123"/>
      <c r="E528" s="123"/>
      <c r="F528" s="123"/>
      <c r="G528" s="123"/>
      <c r="H528" s="66" t="s">
        <v>17</v>
      </c>
      <c r="I528" s="46">
        <v>7201.7538299999997</v>
      </c>
      <c r="J528" s="46">
        <v>7201.7538299999997</v>
      </c>
      <c r="K528" s="39">
        <f t="shared" si="19"/>
        <v>100</v>
      </c>
      <c r="L528" s="156"/>
      <c r="M528" s="129"/>
    </row>
    <row r="529" spans="1:13" ht="57.75" customHeight="1">
      <c r="A529" s="127"/>
      <c r="B529" s="111"/>
      <c r="C529" s="111"/>
      <c r="D529" s="124"/>
      <c r="E529" s="124"/>
      <c r="F529" s="124"/>
      <c r="G529" s="124"/>
      <c r="H529" s="66" t="s">
        <v>7</v>
      </c>
      <c r="I529" s="46">
        <v>19607.747179999998</v>
      </c>
      <c r="J529" s="46">
        <v>9364.7405600000002</v>
      </c>
      <c r="K529" s="39">
        <f t="shared" si="19"/>
        <v>47.760410586852544</v>
      </c>
      <c r="L529" s="157"/>
      <c r="M529" s="130"/>
    </row>
    <row r="530" spans="1:13" ht="63.75">
      <c r="A530" s="92" t="s">
        <v>769</v>
      </c>
      <c r="B530" s="52" t="s">
        <v>770</v>
      </c>
      <c r="C530" s="52" t="s">
        <v>480</v>
      </c>
      <c r="D530" s="56">
        <v>44197</v>
      </c>
      <c r="E530" s="56">
        <v>44561</v>
      </c>
      <c r="F530" s="56">
        <v>44197</v>
      </c>
      <c r="G530" s="56">
        <v>44561</v>
      </c>
      <c r="H530" s="66" t="s">
        <v>7</v>
      </c>
      <c r="I530" s="46">
        <v>1433.5139999999999</v>
      </c>
      <c r="J530" s="46">
        <v>1433.5139999999999</v>
      </c>
      <c r="K530" s="39">
        <f t="shared" si="19"/>
        <v>100</v>
      </c>
      <c r="L530" s="52" t="s">
        <v>771</v>
      </c>
      <c r="M530" s="59" t="s">
        <v>604</v>
      </c>
    </row>
    <row r="531" spans="1:13">
      <c r="A531" s="125" t="s">
        <v>366</v>
      </c>
      <c r="B531" s="109" t="s">
        <v>367</v>
      </c>
      <c r="C531" s="109" t="s">
        <v>381</v>
      </c>
      <c r="D531" s="122">
        <v>44197</v>
      </c>
      <c r="E531" s="122">
        <v>44561</v>
      </c>
      <c r="F531" s="122">
        <v>44197</v>
      </c>
      <c r="G531" s="122"/>
      <c r="H531" s="66" t="s">
        <v>14</v>
      </c>
      <c r="I531" s="46">
        <v>122120</v>
      </c>
      <c r="J531" s="46">
        <f>J532+J533</f>
        <v>121837.95723</v>
      </c>
      <c r="K531" s="39">
        <f t="shared" si="19"/>
        <v>99.769044570913863</v>
      </c>
      <c r="L531" s="131"/>
      <c r="M531" s="128"/>
    </row>
    <row r="532" spans="1:13" ht="25.5">
      <c r="A532" s="126"/>
      <c r="B532" s="110"/>
      <c r="C532" s="110"/>
      <c r="D532" s="123"/>
      <c r="E532" s="123"/>
      <c r="F532" s="123"/>
      <c r="G532" s="123"/>
      <c r="H532" s="66" t="s">
        <v>17</v>
      </c>
      <c r="I532" s="46">
        <f>I546+I547+I548+I549+I550+I551+I553</f>
        <v>30080</v>
      </c>
      <c r="J532" s="46">
        <f>J546+J547+J548+J549+J550+J551+J553</f>
        <v>29797.95723</v>
      </c>
      <c r="K532" s="39">
        <f t="shared" si="19"/>
        <v>99.062357812499997</v>
      </c>
      <c r="L532" s="132"/>
      <c r="M532" s="129"/>
    </row>
    <row r="533" spans="1:13" ht="25.5">
      <c r="A533" s="127"/>
      <c r="B533" s="111"/>
      <c r="C533" s="111"/>
      <c r="D533" s="124"/>
      <c r="E533" s="124"/>
      <c r="F533" s="124"/>
      <c r="G533" s="124"/>
      <c r="H533" s="66" t="s">
        <v>7</v>
      </c>
      <c r="I533" s="46">
        <f>I534+I535+I536+I537+I538+I539+I540+I541+I542+I543+I544+I545+I552</f>
        <v>92040</v>
      </c>
      <c r="J533" s="46">
        <f>J534+J535+J536+J537+J538+J539+J540+J541+J542+J543+J544+J545+J552</f>
        <v>92040</v>
      </c>
      <c r="K533" s="39">
        <f t="shared" si="19"/>
        <v>100</v>
      </c>
      <c r="L533" s="133"/>
      <c r="M533" s="130"/>
    </row>
    <row r="534" spans="1:13" ht="63.75">
      <c r="A534" s="90" t="s">
        <v>368</v>
      </c>
      <c r="B534" s="51" t="s">
        <v>382</v>
      </c>
      <c r="C534" s="51" t="s">
        <v>381</v>
      </c>
      <c r="D534" s="55">
        <v>44197</v>
      </c>
      <c r="E534" s="55">
        <v>44561</v>
      </c>
      <c r="F534" s="55">
        <v>44197</v>
      </c>
      <c r="G534" s="55">
        <v>44561</v>
      </c>
      <c r="H534" s="66" t="s">
        <v>7</v>
      </c>
      <c r="I534" s="46">
        <v>3919.6068100000002</v>
      </c>
      <c r="J534" s="46">
        <v>3919.6068100000002</v>
      </c>
      <c r="K534" s="39">
        <f t="shared" si="19"/>
        <v>100</v>
      </c>
      <c r="L534" s="51" t="s">
        <v>412</v>
      </c>
      <c r="M534" s="58" t="s">
        <v>604</v>
      </c>
    </row>
    <row r="535" spans="1:13" ht="63.75">
      <c r="A535" s="90" t="s">
        <v>369</v>
      </c>
      <c r="B535" s="51" t="s">
        <v>383</v>
      </c>
      <c r="C535" s="51" t="s">
        <v>381</v>
      </c>
      <c r="D535" s="55">
        <v>44197</v>
      </c>
      <c r="E535" s="55">
        <v>44561</v>
      </c>
      <c r="F535" s="55">
        <v>44197</v>
      </c>
      <c r="G535" s="55">
        <v>44561</v>
      </c>
      <c r="H535" s="66" t="s">
        <v>7</v>
      </c>
      <c r="I535" s="46">
        <v>18473.288809999998</v>
      </c>
      <c r="J535" s="46">
        <v>18473.288809999998</v>
      </c>
      <c r="K535" s="39">
        <f t="shared" si="19"/>
        <v>100</v>
      </c>
      <c r="L535" s="51" t="s">
        <v>772</v>
      </c>
      <c r="M535" s="58" t="s">
        <v>604</v>
      </c>
    </row>
    <row r="536" spans="1:13" ht="63.75">
      <c r="A536" s="90" t="s">
        <v>370</v>
      </c>
      <c r="B536" s="51" t="s">
        <v>384</v>
      </c>
      <c r="C536" s="51" t="s">
        <v>381</v>
      </c>
      <c r="D536" s="55">
        <v>44197</v>
      </c>
      <c r="E536" s="55">
        <v>44561</v>
      </c>
      <c r="F536" s="55">
        <v>44197</v>
      </c>
      <c r="G536" s="55">
        <v>44561</v>
      </c>
      <c r="H536" s="66" t="s">
        <v>7</v>
      </c>
      <c r="I536" s="46">
        <v>17044.85844</v>
      </c>
      <c r="J536" s="46">
        <v>17044.85844</v>
      </c>
      <c r="K536" s="39">
        <f t="shared" si="19"/>
        <v>100</v>
      </c>
      <c r="L536" s="51" t="s">
        <v>773</v>
      </c>
      <c r="M536" s="58" t="s">
        <v>604</v>
      </c>
    </row>
    <row r="537" spans="1:13" ht="63.75">
      <c r="A537" s="90" t="s">
        <v>371</v>
      </c>
      <c r="B537" s="51" t="s">
        <v>385</v>
      </c>
      <c r="C537" s="51" t="s">
        <v>381</v>
      </c>
      <c r="D537" s="55">
        <v>44197</v>
      </c>
      <c r="E537" s="55">
        <v>44561</v>
      </c>
      <c r="F537" s="55">
        <v>44197</v>
      </c>
      <c r="G537" s="55">
        <v>44561</v>
      </c>
      <c r="H537" s="66" t="s">
        <v>7</v>
      </c>
      <c r="I537" s="46">
        <v>6135.2241199999999</v>
      </c>
      <c r="J537" s="46">
        <v>6135.2241199999999</v>
      </c>
      <c r="K537" s="39">
        <f t="shared" si="19"/>
        <v>100</v>
      </c>
      <c r="L537" s="51" t="s">
        <v>774</v>
      </c>
      <c r="M537" s="58" t="s">
        <v>604</v>
      </c>
    </row>
    <row r="538" spans="1:13" ht="63.75">
      <c r="A538" s="90" t="s">
        <v>372</v>
      </c>
      <c r="B538" s="51" t="s">
        <v>386</v>
      </c>
      <c r="C538" s="51" t="s">
        <v>381</v>
      </c>
      <c r="D538" s="55">
        <v>44197</v>
      </c>
      <c r="E538" s="55">
        <v>44561</v>
      </c>
      <c r="F538" s="55">
        <v>44197</v>
      </c>
      <c r="G538" s="55">
        <v>44561</v>
      </c>
      <c r="H538" s="66" t="s">
        <v>7</v>
      </c>
      <c r="I538" s="46">
        <v>5119.44859</v>
      </c>
      <c r="J538" s="46">
        <v>5119.44859</v>
      </c>
      <c r="K538" s="39">
        <f t="shared" si="19"/>
        <v>100</v>
      </c>
      <c r="L538" s="51" t="s">
        <v>775</v>
      </c>
      <c r="M538" s="58" t="s">
        <v>604</v>
      </c>
    </row>
    <row r="539" spans="1:13" ht="63.75">
      <c r="A539" s="90" t="s">
        <v>373</v>
      </c>
      <c r="B539" s="51" t="s">
        <v>387</v>
      </c>
      <c r="C539" s="51" t="s">
        <v>381</v>
      </c>
      <c r="D539" s="55">
        <v>44197</v>
      </c>
      <c r="E539" s="55">
        <v>44561</v>
      </c>
      <c r="F539" s="55">
        <v>44197</v>
      </c>
      <c r="G539" s="55">
        <v>44561</v>
      </c>
      <c r="H539" s="66" t="s">
        <v>7</v>
      </c>
      <c r="I539" s="46">
        <v>5920.33284</v>
      </c>
      <c r="J539" s="46">
        <v>5920.33284</v>
      </c>
      <c r="K539" s="39">
        <f t="shared" si="19"/>
        <v>100</v>
      </c>
      <c r="L539" s="51" t="s">
        <v>413</v>
      </c>
      <c r="M539" s="58" t="s">
        <v>604</v>
      </c>
    </row>
    <row r="540" spans="1:13" ht="63.75">
      <c r="A540" s="90" t="s">
        <v>374</v>
      </c>
      <c r="B540" s="51" t="s">
        <v>388</v>
      </c>
      <c r="C540" s="51" t="s">
        <v>381</v>
      </c>
      <c r="D540" s="55">
        <v>44197</v>
      </c>
      <c r="E540" s="55">
        <v>44561</v>
      </c>
      <c r="F540" s="55">
        <v>44197</v>
      </c>
      <c r="G540" s="55">
        <v>44561</v>
      </c>
      <c r="H540" s="66" t="s">
        <v>7</v>
      </c>
      <c r="I540" s="46">
        <v>2431.6545999999998</v>
      </c>
      <c r="J540" s="46">
        <v>2431.6545999999998</v>
      </c>
      <c r="K540" s="39">
        <f t="shared" si="19"/>
        <v>100</v>
      </c>
      <c r="L540" s="51" t="s">
        <v>776</v>
      </c>
      <c r="M540" s="58" t="s">
        <v>604</v>
      </c>
    </row>
    <row r="541" spans="1:13" ht="63.75">
      <c r="A541" s="90" t="s">
        <v>375</v>
      </c>
      <c r="B541" s="51" t="s">
        <v>389</v>
      </c>
      <c r="C541" s="51" t="s">
        <v>381</v>
      </c>
      <c r="D541" s="55">
        <v>44197</v>
      </c>
      <c r="E541" s="55">
        <v>44561</v>
      </c>
      <c r="F541" s="55">
        <v>44197</v>
      </c>
      <c r="G541" s="55">
        <v>44561</v>
      </c>
      <c r="H541" s="66" t="s">
        <v>7</v>
      </c>
      <c r="I541" s="46">
        <v>3564.5908899999999</v>
      </c>
      <c r="J541" s="46">
        <v>3564.5908899999999</v>
      </c>
      <c r="K541" s="39">
        <f t="shared" si="19"/>
        <v>100</v>
      </c>
      <c r="L541" s="51" t="s">
        <v>777</v>
      </c>
      <c r="M541" s="58" t="s">
        <v>604</v>
      </c>
    </row>
    <row r="542" spans="1:13" ht="63.75">
      <c r="A542" s="90" t="s">
        <v>376</v>
      </c>
      <c r="B542" s="51" t="s">
        <v>390</v>
      </c>
      <c r="C542" s="51" t="s">
        <v>381</v>
      </c>
      <c r="D542" s="55">
        <v>44197</v>
      </c>
      <c r="E542" s="55">
        <v>44561</v>
      </c>
      <c r="F542" s="55">
        <v>44197</v>
      </c>
      <c r="G542" s="55">
        <v>44561</v>
      </c>
      <c r="H542" s="66" t="s">
        <v>7</v>
      </c>
      <c r="I542" s="46">
        <v>3839.4685300000001</v>
      </c>
      <c r="J542" s="46">
        <v>3839.4685300000001</v>
      </c>
      <c r="K542" s="39">
        <f t="shared" si="19"/>
        <v>100</v>
      </c>
      <c r="L542" s="51" t="s">
        <v>414</v>
      </c>
      <c r="M542" s="58" t="s">
        <v>604</v>
      </c>
    </row>
    <row r="543" spans="1:13" ht="63.75">
      <c r="A543" s="90" t="s">
        <v>377</v>
      </c>
      <c r="B543" s="51" t="s">
        <v>391</v>
      </c>
      <c r="C543" s="51" t="s">
        <v>381</v>
      </c>
      <c r="D543" s="55">
        <v>44197</v>
      </c>
      <c r="E543" s="55">
        <v>44561</v>
      </c>
      <c r="F543" s="55">
        <v>44197</v>
      </c>
      <c r="G543" s="55">
        <v>44561</v>
      </c>
      <c r="H543" s="66" t="s">
        <v>7</v>
      </c>
      <c r="I543" s="46">
        <v>12760.991190000001</v>
      </c>
      <c r="J543" s="46">
        <v>12760.991190000001</v>
      </c>
      <c r="K543" s="39">
        <f t="shared" si="19"/>
        <v>100</v>
      </c>
      <c r="L543" s="51" t="s">
        <v>415</v>
      </c>
      <c r="M543" s="58" t="s">
        <v>604</v>
      </c>
    </row>
    <row r="544" spans="1:13" ht="63.75">
      <c r="A544" s="90" t="s">
        <v>378</v>
      </c>
      <c r="B544" s="51" t="s">
        <v>392</v>
      </c>
      <c r="C544" s="51" t="s">
        <v>381</v>
      </c>
      <c r="D544" s="55">
        <v>44197</v>
      </c>
      <c r="E544" s="55">
        <v>44561</v>
      </c>
      <c r="F544" s="55">
        <v>44197</v>
      </c>
      <c r="G544" s="55">
        <v>44561</v>
      </c>
      <c r="H544" s="66" t="s">
        <v>7</v>
      </c>
      <c r="I544" s="46">
        <v>2463.8207600000001</v>
      </c>
      <c r="J544" s="46">
        <v>2463.8207600000001</v>
      </c>
      <c r="K544" s="39">
        <f t="shared" si="19"/>
        <v>100</v>
      </c>
      <c r="L544" s="51" t="s">
        <v>778</v>
      </c>
      <c r="M544" s="58" t="s">
        <v>604</v>
      </c>
    </row>
    <row r="545" spans="1:22" ht="63.75">
      <c r="A545" s="90" t="s">
        <v>379</v>
      </c>
      <c r="B545" s="51" t="s">
        <v>393</v>
      </c>
      <c r="C545" s="51" t="s">
        <v>381</v>
      </c>
      <c r="D545" s="55">
        <v>44197</v>
      </c>
      <c r="E545" s="55">
        <v>44561</v>
      </c>
      <c r="F545" s="55">
        <v>44197</v>
      </c>
      <c r="G545" s="55">
        <v>44561</v>
      </c>
      <c r="H545" s="66" t="s">
        <v>7</v>
      </c>
      <c r="I545" s="46">
        <v>3035.0923200000002</v>
      </c>
      <c r="J545" s="46">
        <v>3035.0923200000002</v>
      </c>
      <c r="K545" s="39">
        <f t="shared" si="19"/>
        <v>100</v>
      </c>
      <c r="L545" s="51" t="s">
        <v>511</v>
      </c>
      <c r="M545" s="58" t="s">
        <v>604</v>
      </c>
    </row>
    <row r="546" spans="1:22" ht="63.75">
      <c r="A546" s="90" t="s">
        <v>380</v>
      </c>
      <c r="B546" s="51" t="s">
        <v>487</v>
      </c>
      <c r="C546" s="51" t="s">
        <v>381</v>
      </c>
      <c r="D546" s="55">
        <v>44197</v>
      </c>
      <c r="E546" s="55">
        <v>44561</v>
      </c>
      <c r="F546" s="55">
        <v>44197</v>
      </c>
      <c r="G546" s="55">
        <v>44561</v>
      </c>
      <c r="H546" s="66" t="s">
        <v>17</v>
      </c>
      <c r="I546" s="46">
        <v>6826.7899699999998</v>
      </c>
      <c r="J546" s="46">
        <v>6826.7899699999998</v>
      </c>
      <c r="K546" s="39">
        <f t="shared" si="19"/>
        <v>100</v>
      </c>
      <c r="L546" s="51" t="s">
        <v>779</v>
      </c>
      <c r="M546" s="58" t="s">
        <v>604</v>
      </c>
    </row>
    <row r="547" spans="1:22" ht="63.75">
      <c r="A547" s="90" t="s">
        <v>481</v>
      </c>
      <c r="B547" s="51" t="s">
        <v>488</v>
      </c>
      <c r="C547" s="51" t="s">
        <v>381</v>
      </c>
      <c r="D547" s="55">
        <v>44197</v>
      </c>
      <c r="E547" s="55">
        <v>44561</v>
      </c>
      <c r="F547" s="55">
        <v>44197</v>
      </c>
      <c r="G547" s="55">
        <v>44561</v>
      </c>
      <c r="H547" s="66" t="s">
        <v>17</v>
      </c>
      <c r="I547" s="46">
        <v>2517.4480199999998</v>
      </c>
      <c r="J547" s="46">
        <v>2517.4480199999998</v>
      </c>
      <c r="K547" s="39">
        <f t="shared" si="19"/>
        <v>100</v>
      </c>
      <c r="L547" s="51" t="s">
        <v>780</v>
      </c>
      <c r="M547" s="58" t="s">
        <v>604</v>
      </c>
    </row>
    <row r="548" spans="1:22" ht="63.75">
      <c r="A548" s="90" t="s">
        <v>482</v>
      </c>
      <c r="B548" s="51" t="s">
        <v>489</v>
      </c>
      <c r="C548" s="51" t="s">
        <v>381</v>
      </c>
      <c r="D548" s="55">
        <v>44197</v>
      </c>
      <c r="E548" s="55">
        <v>44561</v>
      </c>
      <c r="F548" s="55">
        <v>44197</v>
      </c>
      <c r="G548" s="55">
        <v>44561</v>
      </c>
      <c r="H548" s="66" t="s">
        <v>17</v>
      </c>
      <c r="I548" s="46">
        <v>6429.4245799999999</v>
      </c>
      <c r="J548" s="46">
        <v>6429.4245799999999</v>
      </c>
      <c r="K548" s="39">
        <f t="shared" si="19"/>
        <v>100</v>
      </c>
      <c r="L548" s="51" t="s">
        <v>781</v>
      </c>
      <c r="M548" s="58" t="s">
        <v>604</v>
      </c>
    </row>
    <row r="549" spans="1:22" ht="63.75">
      <c r="A549" s="90" t="s">
        <v>483</v>
      </c>
      <c r="B549" s="51" t="s">
        <v>490</v>
      </c>
      <c r="C549" s="51" t="s">
        <v>381</v>
      </c>
      <c r="D549" s="55">
        <v>44197</v>
      </c>
      <c r="E549" s="55">
        <v>44561</v>
      </c>
      <c r="F549" s="55">
        <v>44197</v>
      </c>
      <c r="G549" s="55">
        <v>44561</v>
      </c>
      <c r="H549" s="66" t="s">
        <v>17</v>
      </c>
      <c r="I549" s="46">
        <v>1714.80485</v>
      </c>
      <c r="J549" s="46">
        <v>1714.80485</v>
      </c>
      <c r="K549" s="39">
        <f t="shared" si="19"/>
        <v>100</v>
      </c>
      <c r="L549" s="51" t="s">
        <v>782</v>
      </c>
      <c r="M549" s="58" t="s">
        <v>604</v>
      </c>
    </row>
    <row r="550" spans="1:22" ht="63.75">
      <c r="A550" s="90" t="s">
        <v>484</v>
      </c>
      <c r="B550" s="51" t="s">
        <v>491</v>
      </c>
      <c r="C550" s="51" t="s">
        <v>381</v>
      </c>
      <c r="D550" s="55">
        <v>44197</v>
      </c>
      <c r="E550" s="55">
        <v>44561</v>
      </c>
      <c r="F550" s="55">
        <v>44197</v>
      </c>
      <c r="G550" s="55">
        <v>44561</v>
      </c>
      <c r="H550" s="66" t="s">
        <v>17</v>
      </c>
      <c r="I550" s="46">
        <v>3744.9887899999999</v>
      </c>
      <c r="J550" s="46">
        <v>3744.9887899999999</v>
      </c>
      <c r="K550" s="39">
        <f t="shared" si="19"/>
        <v>100</v>
      </c>
      <c r="L550" s="51" t="s">
        <v>783</v>
      </c>
      <c r="M550" s="58" t="s">
        <v>604</v>
      </c>
    </row>
    <row r="551" spans="1:22" ht="63.75">
      <c r="A551" s="90" t="s">
        <v>485</v>
      </c>
      <c r="B551" s="51" t="s">
        <v>512</v>
      </c>
      <c r="C551" s="51" t="s">
        <v>381</v>
      </c>
      <c r="D551" s="55">
        <v>44197</v>
      </c>
      <c r="E551" s="55">
        <v>44561</v>
      </c>
      <c r="F551" s="55">
        <v>44197</v>
      </c>
      <c r="G551" s="55">
        <v>44561</v>
      </c>
      <c r="H551" s="66" t="s">
        <v>17</v>
      </c>
      <c r="I551" s="46">
        <v>8564.5010199999997</v>
      </c>
      <c r="J551" s="46">
        <v>8564.5010199999997</v>
      </c>
      <c r="K551" s="39">
        <f t="shared" si="19"/>
        <v>100</v>
      </c>
      <c r="L551" s="51" t="s">
        <v>784</v>
      </c>
      <c r="M551" s="58" t="s">
        <v>604</v>
      </c>
    </row>
    <row r="552" spans="1:22" ht="63.75">
      <c r="A552" s="90" t="s">
        <v>486</v>
      </c>
      <c r="B552" s="51" t="s">
        <v>492</v>
      </c>
      <c r="C552" s="51" t="s">
        <v>381</v>
      </c>
      <c r="D552" s="55">
        <v>44197</v>
      </c>
      <c r="E552" s="55">
        <v>44561</v>
      </c>
      <c r="F552" s="55">
        <v>44197</v>
      </c>
      <c r="G552" s="55">
        <v>44561</v>
      </c>
      <c r="H552" s="66" t="s">
        <v>7</v>
      </c>
      <c r="I552" s="46">
        <f>7331.6221</f>
        <v>7331.6220999999996</v>
      </c>
      <c r="J552" s="46">
        <v>7331.6220999999996</v>
      </c>
      <c r="K552" s="39">
        <f t="shared" si="19"/>
        <v>100</v>
      </c>
      <c r="L552" s="51" t="s">
        <v>493</v>
      </c>
      <c r="M552" s="58" t="s">
        <v>604</v>
      </c>
    </row>
    <row r="553" spans="1:22" ht="63.75">
      <c r="A553" s="90" t="s">
        <v>510</v>
      </c>
      <c r="B553" s="51" t="s">
        <v>760</v>
      </c>
      <c r="C553" s="51" t="s">
        <v>381</v>
      </c>
      <c r="D553" s="55">
        <v>44197</v>
      </c>
      <c r="E553" s="55">
        <v>44561</v>
      </c>
      <c r="F553" s="55">
        <v>44197</v>
      </c>
      <c r="G553" s="55">
        <v>44561</v>
      </c>
      <c r="H553" s="66" t="s">
        <v>17</v>
      </c>
      <c r="I553" s="46">
        <v>282.04277000000002</v>
      </c>
      <c r="J553" s="46">
        <v>0</v>
      </c>
      <c r="K553" s="39">
        <v>0</v>
      </c>
      <c r="L553" s="51" t="s">
        <v>847</v>
      </c>
      <c r="M553" s="58" t="s">
        <v>607</v>
      </c>
    </row>
    <row r="554" spans="1:22">
      <c r="A554" s="125" t="s">
        <v>109</v>
      </c>
      <c r="B554" s="109" t="s">
        <v>394</v>
      </c>
      <c r="C554" s="109" t="s">
        <v>497</v>
      </c>
      <c r="D554" s="122">
        <v>44197</v>
      </c>
      <c r="E554" s="122">
        <v>44561</v>
      </c>
      <c r="F554" s="122">
        <v>44197</v>
      </c>
      <c r="G554" s="122">
        <v>44561</v>
      </c>
      <c r="H554" s="66" t="s">
        <v>14</v>
      </c>
      <c r="I554" s="46">
        <v>2004008.6</v>
      </c>
      <c r="J554" s="46">
        <f>J555+J556</f>
        <v>1997699.6963199999</v>
      </c>
      <c r="K554" s="71">
        <f t="shared" si="19"/>
        <v>99.685185798104854</v>
      </c>
      <c r="L554" s="109" t="s">
        <v>795</v>
      </c>
      <c r="M554" s="128" t="s">
        <v>604</v>
      </c>
      <c r="N554" s="85"/>
      <c r="O554" s="85"/>
    </row>
    <row r="555" spans="1:22" s="86" customFormat="1" ht="25.5" outlineLevel="1">
      <c r="A555" s="126"/>
      <c r="B555" s="110"/>
      <c r="C555" s="110"/>
      <c r="D555" s="123"/>
      <c r="E555" s="123"/>
      <c r="F555" s="123"/>
      <c r="G555" s="123"/>
      <c r="H555" s="66" t="s">
        <v>17</v>
      </c>
      <c r="I555" s="46">
        <v>261740</v>
      </c>
      <c r="J555" s="46">
        <v>261739.88200000001</v>
      </c>
      <c r="K555" s="71">
        <f t="shared" si="19"/>
        <v>99.999954917093305</v>
      </c>
      <c r="L555" s="110"/>
      <c r="M555" s="129"/>
      <c r="N555" s="80"/>
      <c r="O555" s="80"/>
      <c r="P555" s="80"/>
      <c r="Q555" s="80"/>
      <c r="R555" s="80"/>
      <c r="S555" s="80"/>
      <c r="T555" s="80"/>
      <c r="U555" s="80"/>
      <c r="V555" s="80"/>
    </row>
    <row r="556" spans="1:22" s="86" customFormat="1" ht="99" customHeight="1" outlineLevel="1">
      <c r="A556" s="127"/>
      <c r="B556" s="111"/>
      <c r="C556" s="111"/>
      <c r="D556" s="124"/>
      <c r="E556" s="124"/>
      <c r="F556" s="124"/>
      <c r="G556" s="124"/>
      <c r="H556" s="66" t="s">
        <v>7</v>
      </c>
      <c r="I556" s="46">
        <v>1742268.6</v>
      </c>
      <c r="J556" s="46">
        <v>1735959.8143199999</v>
      </c>
      <c r="K556" s="71">
        <f t="shared" si="19"/>
        <v>99.637898216153346</v>
      </c>
      <c r="L556" s="111"/>
      <c r="M556" s="130"/>
      <c r="N556" s="80"/>
      <c r="O556" s="80"/>
      <c r="P556" s="80"/>
      <c r="Q556" s="80"/>
      <c r="R556" s="80"/>
      <c r="S556" s="80"/>
      <c r="T556" s="80"/>
      <c r="U556" s="80"/>
      <c r="V556" s="80"/>
    </row>
    <row r="557" spans="1:22" s="86" customFormat="1" ht="165.75" outlineLevel="1">
      <c r="A557" s="61">
        <v>4</v>
      </c>
      <c r="B557" s="51" t="s">
        <v>111</v>
      </c>
      <c r="C557" s="51" t="s">
        <v>498</v>
      </c>
      <c r="D557" s="55">
        <v>44197</v>
      </c>
      <c r="E557" s="55">
        <v>44561</v>
      </c>
      <c r="F557" s="55">
        <v>44197</v>
      </c>
      <c r="G557" s="65">
        <v>44561</v>
      </c>
      <c r="H557" s="66" t="s">
        <v>7</v>
      </c>
      <c r="I557" s="93">
        <f>I559+I560</f>
        <v>106222.7</v>
      </c>
      <c r="J557" s="46">
        <f>J559+J560</f>
        <v>10733.223529999999</v>
      </c>
      <c r="K557" s="71">
        <f t="shared" si="19"/>
        <v>10.104453690218756</v>
      </c>
      <c r="L557" s="15"/>
      <c r="M557" s="1"/>
      <c r="N557" s="80"/>
      <c r="O557" s="80"/>
      <c r="P557" s="80"/>
      <c r="Q557" s="80"/>
      <c r="R557" s="80"/>
      <c r="S557" s="80"/>
      <c r="T557" s="80"/>
      <c r="U557" s="80"/>
      <c r="V557" s="80"/>
    </row>
    <row r="558" spans="1:22" s="86" customFormat="1" ht="229.5" outlineLevel="1">
      <c r="A558" s="94" t="s">
        <v>110</v>
      </c>
      <c r="B558" s="51" t="s">
        <v>904</v>
      </c>
      <c r="C558" s="51" t="s">
        <v>916</v>
      </c>
      <c r="D558" s="65">
        <v>44197</v>
      </c>
      <c r="E558" s="65">
        <v>44561</v>
      </c>
      <c r="F558" s="65">
        <v>44197</v>
      </c>
      <c r="G558" s="65">
        <v>44561</v>
      </c>
      <c r="H558" s="66" t="s">
        <v>7</v>
      </c>
      <c r="I558" s="46">
        <v>0</v>
      </c>
      <c r="J558" s="46">
        <v>0</v>
      </c>
      <c r="K558" s="71">
        <v>0</v>
      </c>
      <c r="L558" s="66" t="s">
        <v>917</v>
      </c>
      <c r="M558" s="64" t="s">
        <v>607</v>
      </c>
      <c r="N558" s="80"/>
      <c r="O558" s="80"/>
      <c r="P558" s="80"/>
      <c r="Q558" s="80"/>
      <c r="R558" s="80"/>
      <c r="S558" s="80"/>
      <c r="T558" s="80"/>
      <c r="U558" s="80"/>
      <c r="V558" s="80"/>
    </row>
    <row r="559" spans="1:22" s="86" customFormat="1" ht="179.25" customHeight="1" outlineLevel="1">
      <c r="A559" s="94" t="s">
        <v>113</v>
      </c>
      <c r="B559" s="66" t="s">
        <v>112</v>
      </c>
      <c r="C559" s="66" t="s">
        <v>518</v>
      </c>
      <c r="D559" s="65">
        <v>44197</v>
      </c>
      <c r="E559" s="65">
        <v>44561</v>
      </c>
      <c r="F559" s="65">
        <v>44197</v>
      </c>
      <c r="G559" s="65">
        <v>44561</v>
      </c>
      <c r="H559" s="75" t="s">
        <v>7</v>
      </c>
      <c r="I559" s="46">
        <v>80000</v>
      </c>
      <c r="J559" s="46">
        <v>0</v>
      </c>
      <c r="K559" s="71">
        <f t="shared" si="19"/>
        <v>0</v>
      </c>
      <c r="L559" s="66" t="s">
        <v>850</v>
      </c>
      <c r="M559" s="64" t="s">
        <v>607</v>
      </c>
      <c r="N559" s="80"/>
      <c r="O559" s="80"/>
      <c r="P559" s="80"/>
      <c r="Q559" s="80"/>
      <c r="R559" s="80"/>
      <c r="S559" s="80"/>
      <c r="T559" s="80"/>
      <c r="U559" s="80"/>
      <c r="V559" s="80"/>
    </row>
    <row r="560" spans="1:22" s="86" customFormat="1" ht="77.25" customHeight="1" outlineLevel="1">
      <c r="A560" s="14" t="s">
        <v>905</v>
      </c>
      <c r="B560" s="66" t="s">
        <v>395</v>
      </c>
      <c r="C560" s="66" t="s">
        <v>500</v>
      </c>
      <c r="D560" s="65">
        <v>44197</v>
      </c>
      <c r="E560" s="65">
        <v>44561</v>
      </c>
      <c r="F560" s="65">
        <v>44197</v>
      </c>
      <c r="G560" s="65">
        <v>44561</v>
      </c>
      <c r="H560" s="66" t="s">
        <v>7</v>
      </c>
      <c r="I560" s="46">
        <f>I561+I564+I567+I570</f>
        <v>26222.7</v>
      </c>
      <c r="J560" s="46">
        <f>J561+J564+J567+J570</f>
        <v>10733.223529999999</v>
      </c>
      <c r="K560" s="39">
        <f>J560/I560*100</f>
        <v>40.931038870901929</v>
      </c>
      <c r="L560" s="66"/>
      <c r="M560" s="64"/>
      <c r="N560" s="80"/>
      <c r="O560" s="80"/>
      <c r="P560" s="80"/>
      <c r="Q560" s="80"/>
      <c r="R560" s="80"/>
      <c r="S560" s="80"/>
      <c r="T560" s="80"/>
      <c r="U560" s="80"/>
      <c r="V560" s="80"/>
    </row>
    <row r="561" spans="1:22" s="86" customFormat="1" ht="76.5" outlineLevel="1">
      <c r="A561" s="14" t="s">
        <v>906</v>
      </c>
      <c r="B561" s="66" t="s">
        <v>396</v>
      </c>
      <c r="C561" s="109" t="s">
        <v>424</v>
      </c>
      <c r="D561" s="65">
        <v>43840</v>
      </c>
      <c r="E561" s="65">
        <v>44561</v>
      </c>
      <c r="F561" s="65">
        <v>44206</v>
      </c>
      <c r="G561" s="65"/>
      <c r="H561" s="66" t="s">
        <v>7</v>
      </c>
      <c r="I561" s="50">
        <v>7534</v>
      </c>
      <c r="J561" s="46">
        <v>7307.6625100000001</v>
      </c>
      <c r="K561" s="39">
        <f t="shared" ref="K561:K569" si="45">J561/I561*100</f>
        <v>96.995785903902316</v>
      </c>
      <c r="L561" s="66"/>
      <c r="M561" s="64"/>
      <c r="N561" s="80"/>
      <c r="O561" s="80"/>
      <c r="P561" s="80"/>
      <c r="Q561" s="80"/>
      <c r="R561" s="80"/>
      <c r="S561" s="80"/>
      <c r="T561" s="80"/>
      <c r="U561" s="80"/>
      <c r="V561" s="80"/>
    </row>
    <row r="562" spans="1:22" s="86" customFormat="1" ht="91.5" customHeight="1" outlineLevel="1">
      <c r="A562" s="14" t="s">
        <v>907</v>
      </c>
      <c r="B562" s="66" t="s">
        <v>55</v>
      </c>
      <c r="C562" s="110"/>
      <c r="D562" s="65">
        <v>43840</v>
      </c>
      <c r="E562" s="65">
        <v>44561</v>
      </c>
      <c r="F562" s="65"/>
      <c r="G562" s="65"/>
      <c r="H562" s="66" t="s">
        <v>7</v>
      </c>
      <c r="I562" s="50">
        <v>212</v>
      </c>
      <c r="J562" s="46">
        <v>0</v>
      </c>
      <c r="K562" s="39">
        <f t="shared" si="45"/>
        <v>0</v>
      </c>
      <c r="L562" s="66" t="s">
        <v>848</v>
      </c>
      <c r="M562" s="64" t="s">
        <v>607</v>
      </c>
      <c r="N562" s="80"/>
      <c r="O562" s="80"/>
      <c r="P562" s="80"/>
      <c r="Q562" s="80"/>
      <c r="R562" s="80"/>
      <c r="S562" s="80"/>
      <c r="T562" s="80"/>
      <c r="U562" s="80"/>
      <c r="V562" s="80"/>
    </row>
    <row r="563" spans="1:22" s="86" customFormat="1" ht="123.75" customHeight="1" outlineLevel="1">
      <c r="A563" s="14" t="s">
        <v>908</v>
      </c>
      <c r="B563" s="66" t="s">
        <v>397</v>
      </c>
      <c r="C563" s="111"/>
      <c r="D563" s="65">
        <v>43840</v>
      </c>
      <c r="E563" s="65">
        <v>44561</v>
      </c>
      <c r="F563" s="65">
        <v>44206</v>
      </c>
      <c r="G563" s="65">
        <v>44561</v>
      </c>
      <c r="H563" s="66" t="s">
        <v>7</v>
      </c>
      <c r="I563" s="50">
        <v>7322</v>
      </c>
      <c r="J563" s="46">
        <v>7307.6625100000001</v>
      </c>
      <c r="K563" s="39">
        <f t="shared" si="45"/>
        <v>99.804186151324785</v>
      </c>
      <c r="L563" s="66" t="s">
        <v>796</v>
      </c>
      <c r="M563" s="64" t="s">
        <v>604</v>
      </c>
      <c r="N563" s="80"/>
      <c r="O563" s="80"/>
      <c r="P563" s="80"/>
      <c r="Q563" s="80"/>
      <c r="R563" s="80"/>
      <c r="S563" s="80"/>
      <c r="T563" s="80"/>
      <c r="U563" s="80"/>
      <c r="V563" s="80"/>
    </row>
    <row r="564" spans="1:22" s="86" customFormat="1" ht="72.75" customHeight="1" outlineLevel="1">
      <c r="A564" s="14" t="s">
        <v>909</v>
      </c>
      <c r="B564" s="66" t="s">
        <v>398</v>
      </c>
      <c r="C564" s="109" t="s">
        <v>497</v>
      </c>
      <c r="D564" s="65">
        <v>43840</v>
      </c>
      <c r="E564" s="65">
        <v>44561</v>
      </c>
      <c r="F564" s="65">
        <v>44206</v>
      </c>
      <c r="G564" s="65"/>
      <c r="H564" s="66" t="s">
        <v>7</v>
      </c>
      <c r="I564" s="50">
        <v>3593</v>
      </c>
      <c r="J564" s="46">
        <f>J565+J566</f>
        <v>3425.5610200000001</v>
      </c>
      <c r="K564" s="39">
        <f t="shared" si="45"/>
        <v>95.339855830782085</v>
      </c>
      <c r="L564" s="66"/>
      <c r="M564" s="64"/>
      <c r="N564" s="80"/>
      <c r="O564" s="80"/>
      <c r="P564" s="80"/>
      <c r="Q564" s="80"/>
      <c r="R564" s="80"/>
      <c r="S564" s="80"/>
      <c r="T564" s="80"/>
      <c r="U564" s="80"/>
      <c r="V564" s="80"/>
    </row>
    <row r="565" spans="1:22" s="86" customFormat="1" ht="79.5" customHeight="1" outlineLevel="1">
      <c r="A565" s="14" t="s">
        <v>910</v>
      </c>
      <c r="B565" s="66" t="s">
        <v>55</v>
      </c>
      <c r="C565" s="110"/>
      <c r="D565" s="65">
        <v>43840</v>
      </c>
      <c r="E565" s="65">
        <v>44561</v>
      </c>
      <c r="F565" s="65"/>
      <c r="G565" s="65"/>
      <c r="H565" s="66" t="s">
        <v>7</v>
      </c>
      <c r="I565" s="50">
        <v>131</v>
      </c>
      <c r="J565" s="46">
        <v>0</v>
      </c>
      <c r="K565" s="39">
        <f t="shared" si="45"/>
        <v>0</v>
      </c>
      <c r="L565" s="66" t="s">
        <v>848</v>
      </c>
      <c r="M565" s="64" t="s">
        <v>607</v>
      </c>
      <c r="N565" s="80"/>
      <c r="O565" s="80"/>
      <c r="P565" s="80"/>
      <c r="Q565" s="80"/>
      <c r="R565" s="80"/>
      <c r="S565" s="80"/>
      <c r="T565" s="80"/>
      <c r="U565" s="80"/>
      <c r="V565" s="80"/>
    </row>
    <row r="566" spans="1:22" ht="89.25">
      <c r="A566" s="14" t="s">
        <v>911</v>
      </c>
      <c r="B566" s="66" t="s">
        <v>399</v>
      </c>
      <c r="C566" s="111"/>
      <c r="D566" s="65">
        <v>43840</v>
      </c>
      <c r="E566" s="65">
        <v>44561</v>
      </c>
      <c r="F566" s="65">
        <v>44206</v>
      </c>
      <c r="G566" s="65">
        <v>44561</v>
      </c>
      <c r="H566" s="66" t="s">
        <v>7</v>
      </c>
      <c r="I566" s="50">
        <v>3462</v>
      </c>
      <c r="J566" s="46">
        <v>3425.5610200000001</v>
      </c>
      <c r="K566" s="39">
        <f t="shared" si="45"/>
        <v>98.947458694396303</v>
      </c>
      <c r="L566" s="66" t="s">
        <v>796</v>
      </c>
      <c r="M566" s="64" t="s">
        <v>604</v>
      </c>
      <c r="N566" s="85"/>
      <c r="O566" s="85"/>
    </row>
    <row r="567" spans="1:22" s="86" customFormat="1" ht="72.75" customHeight="1">
      <c r="A567" s="14" t="s">
        <v>912</v>
      </c>
      <c r="B567" s="66" t="s">
        <v>400</v>
      </c>
      <c r="C567" s="109" t="s">
        <v>497</v>
      </c>
      <c r="D567" s="65">
        <v>43840</v>
      </c>
      <c r="E567" s="65">
        <v>44561</v>
      </c>
      <c r="F567" s="65"/>
      <c r="G567" s="65"/>
      <c r="H567" s="66" t="s">
        <v>7</v>
      </c>
      <c r="I567" s="50">
        <v>165.7</v>
      </c>
      <c r="J567" s="46">
        <f>J568+J569</f>
        <v>0</v>
      </c>
      <c r="K567" s="39">
        <f t="shared" si="45"/>
        <v>0</v>
      </c>
      <c r="L567" s="66"/>
      <c r="M567" s="64"/>
      <c r="N567" s="80"/>
      <c r="O567" s="80"/>
      <c r="P567" s="80"/>
      <c r="Q567" s="80"/>
      <c r="R567" s="80"/>
      <c r="S567" s="80"/>
      <c r="T567" s="80"/>
      <c r="U567" s="80"/>
      <c r="V567" s="80"/>
    </row>
    <row r="568" spans="1:22" s="86" customFormat="1" ht="42" customHeight="1">
      <c r="A568" s="14" t="s">
        <v>913</v>
      </c>
      <c r="B568" s="66" t="s">
        <v>55</v>
      </c>
      <c r="C568" s="110"/>
      <c r="D568" s="65">
        <v>43840</v>
      </c>
      <c r="E568" s="65">
        <v>44561</v>
      </c>
      <c r="F568" s="65"/>
      <c r="G568" s="65"/>
      <c r="H568" s="66" t="s">
        <v>7</v>
      </c>
      <c r="I568" s="50">
        <v>145.4</v>
      </c>
      <c r="J568" s="46">
        <v>0</v>
      </c>
      <c r="K568" s="39">
        <f t="shared" si="45"/>
        <v>0</v>
      </c>
      <c r="L568" s="66" t="s">
        <v>849</v>
      </c>
      <c r="M568" s="64" t="s">
        <v>607</v>
      </c>
      <c r="N568" s="80"/>
      <c r="O568" s="80"/>
      <c r="P568" s="80"/>
      <c r="Q568" s="80"/>
      <c r="R568" s="80"/>
      <c r="S568" s="80"/>
      <c r="T568" s="80"/>
      <c r="U568" s="80"/>
      <c r="V568" s="80"/>
    </row>
    <row r="569" spans="1:22" s="86" customFormat="1" ht="59.25" customHeight="1">
      <c r="A569" s="14" t="s">
        <v>914</v>
      </c>
      <c r="B569" s="66" t="s">
        <v>401</v>
      </c>
      <c r="C569" s="111"/>
      <c r="D569" s="65">
        <v>43840</v>
      </c>
      <c r="E569" s="65">
        <v>44561</v>
      </c>
      <c r="F569" s="65"/>
      <c r="G569" s="65"/>
      <c r="H569" s="66" t="s">
        <v>7</v>
      </c>
      <c r="I569" s="50">
        <v>20.3</v>
      </c>
      <c r="J569" s="46">
        <v>0</v>
      </c>
      <c r="K569" s="39">
        <f t="shared" si="45"/>
        <v>0</v>
      </c>
      <c r="L569" s="66" t="s">
        <v>849</v>
      </c>
      <c r="M569" s="64" t="s">
        <v>607</v>
      </c>
      <c r="N569" s="80"/>
      <c r="O569" s="80"/>
      <c r="P569" s="80"/>
      <c r="Q569" s="80"/>
      <c r="R569" s="80"/>
      <c r="S569" s="80"/>
      <c r="T569" s="80"/>
      <c r="U569" s="80"/>
      <c r="V569" s="80"/>
    </row>
    <row r="570" spans="1:22" s="86" customFormat="1" ht="183.75" customHeight="1">
      <c r="A570" s="94" t="s">
        <v>915</v>
      </c>
      <c r="B570" s="66" t="s">
        <v>494</v>
      </c>
      <c r="C570" s="66" t="s">
        <v>499</v>
      </c>
      <c r="D570" s="55">
        <v>44197</v>
      </c>
      <c r="E570" s="55">
        <v>44561</v>
      </c>
      <c r="F570" s="55">
        <v>44197</v>
      </c>
      <c r="G570" s="62"/>
      <c r="H570" s="66" t="s">
        <v>7</v>
      </c>
      <c r="I570" s="46">
        <v>14930</v>
      </c>
      <c r="J570" s="46">
        <v>0</v>
      </c>
      <c r="K570" s="71">
        <f>J570/I570*100</f>
        <v>0</v>
      </c>
      <c r="L570" s="66" t="s">
        <v>797</v>
      </c>
      <c r="M570" s="60" t="s">
        <v>607</v>
      </c>
      <c r="N570" s="80"/>
      <c r="O570" s="80"/>
      <c r="P570" s="80"/>
      <c r="Q570" s="80"/>
      <c r="R570" s="80"/>
      <c r="S570" s="80"/>
      <c r="T570" s="80"/>
      <c r="U570" s="80"/>
      <c r="V570" s="80"/>
    </row>
    <row r="571" spans="1:22" s="86" customFormat="1">
      <c r="A571" s="112" t="s">
        <v>34</v>
      </c>
      <c r="B571" s="109" t="s">
        <v>35</v>
      </c>
      <c r="C571" s="109" t="s">
        <v>517</v>
      </c>
      <c r="D571" s="112">
        <v>44197</v>
      </c>
      <c r="E571" s="112">
        <v>44561</v>
      </c>
      <c r="F571" s="112">
        <v>44197</v>
      </c>
      <c r="G571" s="112">
        <v>44561</v>
      </c>
      <c r="H571" s="51" t="s">
        <v>14</v>
      </c>
      <c r="I571" s="49">
        <f>I572+I573</f>
        <v>2661.13</v>
      </c>
      <c r="J571" s="49">
        <f>J572+J573</f>
        <v>2661.09654</v>
      </c>
      <c r="K571" s="39">
        <f>J571/I571*100</f>
        <v>99.998742639405052</v>
      </c>
      <c r="L571" s="131"/>
      <c r="M571" s="128"/>
      <c r="N571" s="80"/>
      <c r="O571" s="80"/>
      <c r="P571" s="80"/>
      <c r="Q571" s="80"/>
      <c r="R571" s="80"/>
      <c r="S571" s="80"/>
      <c r="T571" s="80"/>
      <c r="U571" s="80"/>
      <c r="V571" s="80"/>
    </row>
    <row r="572" spans="1:22" s="86" customFormat="1" ht="25.5">
      <c r="A572" s="113"/>
      <c r="B572" s="110"/>
      <c r="C572" s="110"/>
      <c r="D572" s="113"/>
      <c r="E572" s="113"/>
      <c r="F572" s="113"/>
      <c r="G572" s="113"/>
      <c r="H572" s="29" t="s">
        <v>7</v>
      </c>
      <c r="I572" s="46">
        <v>2316.3000000000002</v>
      </c>
      <c r="J572" s="46">
        <f>J581+J577</f>
        <v>2316.2674999999999</v>
      </c>
      <c r="K572" s="39">
        <f>J572/I572*100</f>
        <v>99.998596900228804</v>
      </c>
      <c r="L572" s="132"/>
      <c r="M572" s="129"/>
      <c r="N572" s="80"/>
      <c r="O572" s="80"/>
      <c r="P572" s="80"/>
      <c r="Q572" s="80"/>
      <c r="R572" s="80"/>
      <c r="S572" s="80"/>
      <c r="T572" s="80"/>
      <c r="U572" s="80"/>
      <c r="V572" s="80"/>
    </row>
    <row r="573" spans="1:22" s="86" customFormat="1" ht="295.5" customHeight="1">
      <c r="A573" s="114"/>
      <c r="B573" s="111"/>
      <c r="C573" s="111"/>
      <c r="D573" s="114"/>
      <c r="E573" s="114"/>
      <c r="F573" s="114"/>
      <c r="G573" s="114"/>
      <c r="H573" s="73" t="s">
        <v>6</v>
      </c>
      <c r="I573" s="50">
        <v>344.83</v>
      </c>
      <c r="J573" s="50">
        <v>344.82904000000002</v>
      </c>
      <c r="K573" s="39">
        <f>J573/I573*100</f>
        <v>99.999721601948792</v>
      </c>
      <c r="L573" s="133"/>
      <c r="M573" s="130"/>
      <c r="N573" s="80"/>
      <c r="O573" s="80"/>
      <c r="P573" s="80"/>
      <c r="Q573" s="80"/>
      <c r="R573" s="80"/>
      <c r="S573" s="80"/>
      <c r="T573" s="80"/>
      <c r="U573" s="80"/>
      <c r="V573" s="80"/>
    </row>
    <row r="574" spans="1:22" s="86" customFormat="1" ht="127.5">
      <c r="A574" s="13" t="s">
        <v>37</v>
      </c>
      <c r="B574" s="66" t="s">
        <v>36</v>
      </c>
      <c r="C574" s="66" t="s">
        <v>402</v>
      </c>
      <c r="D574" s="68">
        <v>44206</v>
      </c>
      <c r="E574" s="68">
        <v>44440</v>
      </c>
      <c r="F574" s="68">
        <v>44206</v>
      </c>
      <c r="G574" s="68">
        <v>44561</v>
      </c>
      <c r="H574" s="66" t="s">
        <v>8</v>
      </c>
      <c r="I574" s="70" t="s">
        <v>19</v>
      </c>
      <c r="J574" s="46" t="s">
        <v>19</v>
      </c>
      <c r="K574" s="71" t="s">
        <v>19</v>
      </c>
      <c r="L574" s="66" t="s">
        <v>798</v>
      </c>
      <c r="M574" s="64" t="s">
        <v>604</v>
      </c>
      <c r="N574" s="80"/>
      <c r="O574" s="80"/>
      <c r="P574" s="80"/>
      <c r="Q574" s="80"/>
      <c r="R574" s="80"/>
      <c r="S574" s="80"/>
      <c r="T574" s="80"/>
      <c r="U574" s="80"/>
      <c r="V574" s="80"/>
    </row>
    <row r="575" spans="1:22" s="86" customFormat="1" ht="76.5">
      <c r="A575" s="13" t="s">
        <v>39</v>
      </c>
      <c r="B575" s="66" t="s">
        <v>38</v>
      </c>
      <c r="C575" s="66" t="s">
        <v>403</v>
      </c>
      <c r="D575" s="68">
        <v>44206</v>
      </c>
      <c r="E575" s="68">
        <v>44555</v>
      </c>
      <c r="F575" s="68">
        <v>44206</v>
      </c>
      <c r="G575" s="68">
        <v>44561</v>
      </c>
      <c r="H575" s="66" t="s">
        <v>8</v>
      </c>
      <c r="I575" s="46" t="s">
        <v>19</v>
      </c>
      <c r="J575" s="46" t="s">
        <v>19</v>
      </c>
      <c r="K575" s="39" t="s">
        <v>19</v>
      </c>
      <c r="L575" s="66" t="s">
        <v>799</v>
      </c>
      <c r="M575" s="64" t="s">
        <v>604</v>
      </c>
      <c r="N575" s="80"/>
      <c r="O575" s="80"/>
      <c r="P575" s="80"/>
      <c r="Q575" s="80"/>
      <c r="R575" s="80"/>
      <c r="S575" s="80"/>
      <c r="T575" s="80"/>
      <c r="U575" s="80"/>
      <c r="V575" s="80"/>
    </row>
    <row r="576" spans="1:22" s="86" customFormat="1" ht="178.5">
      <c r="A576" s="13" t="s">
        <v>40</v>
      </c>
      <c r="B576" s="66" t="s">
        <v>43</v>
      </c>
      <c r="C576" s="66" t="s">
        <v>501</v>
      </c>
      <c r="D576" s="68">
        <v>44206</v>
      </c>
      <c r="E576" s="68">
        <v>44555</v>
      </c>
      <c r="F576" s="68">
        <v>44206</v>
      </c>
      <c r="G576" s="68">
        <v>44561</v>
      </c>
      <c r="H576" s="66" t="s">
        <v>8</v>
      </c>
      <c r="I576" s="46" t="s">
        <v>19</v>
      </c>
      <c r="J576" s="46" t="s">
        <v>19</v>
      </c>
      <c r="K576" s="39" t="s">
        <v>19</v>
      </c>
      <c r="L576" s="66" t="s">
        <v>800</v>
      </c>
      <c r="M576" s="64" t="s">
        <v>604</v>
      </c>
      <c r="N576" s="80"/>
      <c r="O576" s="80"/>
      <c r="P576" s="80"/>
      <c r="Q576" s="80"/>
      <c r="R576" s="80"/>
      <c r="S576" s="80"/>
      <c r="T576" s="80"/>
      <c r="U576" s="80"/>
      <c r="V576" s="80"/>
    </row>
    <row r="577" spans="1:22" s="86" customFormat="1" ht="114.75">
      <c r="A577" s="13" t="s">
        <v>41</v>
      </c>
      <c r="B577" s="66" t="s">
        <v>45</v>
      </c>
      <c r="C577" s="66" t="s">
        <v>516</v>
      </c>
      <c r="D577" s="68">
        <v>44206</v>
      </c>
      <c r="E577" s="68">
        <v>44498</v>
      </c>
      <c r="F577" s="68">
        <v>44206</v>
      </c>
      <c r="G577" s="68">
        <v>44561</v>
      </c>
      <c r="H577" s="66" t="s">
        <v>7</v>
      </c>
      <c r="I577" s="46">
        <v>280</v>
      </c>
      <c r="J577" s="46">
        <v>280</v>
      </c>
      <c r="K577" s="39">
        <f t="shared" ref="K577:K582" si="46">J577/I577*100</f>
        <v>100</v>
      </c>
      <c r="L577" s="66" t="s">
        <v>801</v>
      </c>
      <c r="M577" s="64" t="s">
        <v>604</v>
      </c>
      <c r="N577" s="80"/>
      <c r="O577" s="80"/>
      <c r="P577" s="80"/>
      <c r="Q577" s="80"/>
      <c r="R577" s="80"/>
      <c r="S577" s="80"/>
      <c r="T577" s="80"/>
      <c r="U577" s="80"/>
      <c r="V577" s="80"/>
    </row>
    <row r="578" spans="1:22" s="86" customFormat="1" ht="78.75" customHeight="1">
      <c r="A578" s="13" t="s">
        <v>42</v>
      </c>
      <c r="B578" s="66" t="s">
        <v>47</v>
      </c>
      <c r="C578" s="48" t="s">
        <v>516</v>
      </c>
      <c r="D578" s="68">
        <v>44206</v>
      </c>
      <c r="E578" s="68">
        <v>44559</v>
      </c>
      <c r="F578" s="68">
        <v>44206</v>
      </c>
      <c r="G578" s="68">
        <v>44561</v>
      </c>
      <c r="H578" s="66" t="s">
        <v>8</v>
      </c>
      <c r="I578" s="46" t="s">
        <v>19</v>
      </c>
      <c r="J578" s="46" t="s">
        <v>19</v>
      </c>
      <c r="K578" s="39" t="s">
        <v>19</v>
      </c>
      <c r="L578" s="66" t="s">
        <v>404</v>
      </c>
      <c r="M578" s="64" t="s">
        <v>604</v>
      </c>
      <c r="N578" s="80"/>
      <c r="O578" s="80"/>
      <c r="P578" s="80"/>
      <c r="Q578" s="80"/>
      <c r="R578" s="80"/>
      <c r="S578" s="80"/>
      <c r="T578" s="80"/>
      <c r="U578" s="80"/>
      <c r="V578" s="80"/>
    </row>
    <row r="579" spans="1:22" s="86" customFormat="1" ht="103.5" customHeight="1">
      <c r="A579" s="13" t="s">
        <v>44</v>
      </c>
      <c r="B579" s="66" t="s">
        <v>48</v>
      </c>
      <c r="C579" s="66" t="s">
        <v>516</v>
      </c>
      <c r="D579" s="68">
        <v>44206</v>
      </c>
      <c r="E579" s="68">
        <v>44561</v>
      </c>
      <c r="F579" s="68">
        <v>44206</v>
      </c>
      <c r="G579" s="68">
        <v>44561</v>
      </c>
      <c r="H579" s="66" t="s">
        <v>8</v>
      </c>
      <c r="I579" s="46" t="s">
        <v>19</v>
      </c>
      <c r="J579" s="46" t="s">
        <v>19</v>
      </c>
      <c r="K579" s="39" t="s">
        <v>19</v>
      </c>
      <c r="L579" s="66" t="s">
        <v>802</v>
      </c>
      <c r="M579" s="64" t="s">
        <v>604</v>
      </c>
      <c r="N579" s="80"/>
      <c r="O579" s="80"/>
      <c r="P579" s="80"/>
      <c r="Q579" s="80"/>
      <c r="R579" s="80"/>
      <c r="S579" s="80"/>
      <c r="T579" s="80"/>
      <c r="U579" s="80"/>
      <c r="V579" s="80"/>
    </row>
    <row r="580" spans="1:22" s="86" customFormat="1">
      <c r="A580" s="106" t="s">
        <v>46</v>
      </c>
      <c r="B580" s="109" t="s">
        <v>405</v>
      </c>
      <c r="C580" s="109" t="s">
        <v>406</v>
      </c>
      <c r="D580" s="112">
        <v>44197</v>
      </c>
      <c r="E580" s="112">
        <v>44561</v>
      </c>
      <c r="F580" s="112">
        <v>44197</v>
      </c>
      <c r="G580" s="112">
        <v>44561</v>
      </c>
      <c r="H580" s="66" t="s">
        <v>14</v>
      </c>
      <c r="I580" s="46">
        <v>2381.13</v>
      </c>
      <c r="J580" s="46">
        <f>J581+J582</f>
        <v>2381.09654</v>
      </c>
      <c r="K580" s="39">
        <f t="shared" si="46"/>
        <v>99.998594784829038</v>
      </c>
      <c r="L580" s="109" t="s">
        <v>805</v>
      </c>
      <c r="M580" s="115" t="s">
        <v>604</v>
      </c>
      <c r="N580" s="80"/>
      <c r="O580" s="80"/>
      <c r="P580" s="80"/>
      <c r="Q580" s="80"/>
      <c r="R580" s="80"/>
      <c r="S580" s="80"/>
      <c r="T580" s="80"/>
      <c r="U580" s="80"/>
      <c r="V580" s="80"/>
    </row>
    <row r="581" spans="1:22" s="86" customFormat="1" ht="25.5">
      <c r="A581" s="107"/>
      <c r="B581" s="110"/>
      <c r="C581" s="110"/>
      <c r="D581" s="113"/>
      <c r="E581" s="113"/>
      <c r="F581" s="113"/>
      <c r="G581" s="113"/>
      <c r="H581" s="66" t="s">
        <v>7</v>
      </c>
      <c r="I581" s="46">
        <v>2036.3</v>
      </c>
      <c r="J581" s="46">
        <v>2036.2674999999999</v>
      </c>
      <c r="K581" s="39">
        <f t="shared" si="46"/>
        <v>99.998403967981147</v>
      </c>
      <c r="L581" s="110"/>
      <c r="M581" s="116"/>
      <c r="N581" s="80"/>
      <c r="O581" s="80"/>
      <c r="P581" s="80"/>
      <c r="Q581" s="80"/>
      <c r="R581" s="80"/>
      <c r="S581" s="80"/>
      <c r="T581" s="80"/>
      <c r="U581" s="80"/>
      <c r="V581" s="80"/>
    </row>
    <row r="582" spans="1:22" s="86" customFormat="1" ht="90" customHeight="1">
      <c r="A582" s="108"/>
      <c r="B582" s="111"/>
      <c r="C582" s="111"/>
      <c r="D582" s="114"/>
      <c r="E582" s="114"/>
      <c r="F582" s="114"/>
      <c r="G582" s="114"/>
      <c r="H582" s="66" t="s">
        <v>6</v>
      </c>
      <c r="I582" s="46">
        <v>344.83</v>
      </c>
      <c r="J582" s="46">
        <v>344.82904000000002</v>
      </c>
      <c r="K582" s="39">
        <f t="shared" si="46"/>
        <v>99.999721601948792</v>
      </c>
      <c r="L582" s="111"/>
      <c r="M582" s="117"/>
      <c r="N582" s="80"/>
      <c r="O582" s="80"/>
      <c r="P582" s="80"/>
      <c r="Q582" s="80"/>
      <c r="R582" s="80"/>
      <c r="S582" s="80"/>
      <c r="T582" s="80"/>
      <c r="U582" s="80"/>
      <c r="V582" s="80"/>
    </row>
    <row r="583" spans="1:22" s="86" customFormat="1" ht="101.25" customHeight="1">
      <c r="A583" s="13" t="s">
        <v>49</v>
      </c>
      <c r="B583" s="66" t="s">
        <v>407</v>
      </c>
      <c r="C583" s="66" t="s">
        <v>20</v>
      </c>
      <c r="D583" s="68">
        <v>44207</v>
      </c>
      <c r="E583" s="68">
        <v>44559</v>
      </c>
      <c r="F583" s="68">
        <v>44207</v>
      </c>
      <c r="G583" s="68">
        <v>44561</v>
      </c>
      <c r="H583" s="66" t="s">
        <v>8</v>
      </c>
      <c r="I583" s="46" t="s">
        <v>19</v>
      </c>
      <c r="J583" s="46" t="s">
        <v>19</v>
      </c>
      <c r="K583" s="39" t="s">
        <v>19</v>
      </c>
      <c r="L583" s="66" t="s">
        <v>804</v>
      </c>
      <c r="M583" s="64" t="s">
        <v>604</v>
      </c>
      <c r="N583" s="80"/>
      <c r="O583" s="80"/>
      <c r="P583" s="80"/>
      <c r="Q583" s="80"/>
      <c r="R583" s="80"/>
      <c r="S583" s="80"/>
      <c r="T583" s="80"/>
      <c r="U583" s="80"/>
      <c r="V583" s="80"/>
    </row>
    <row r="584" spans="1:22" s="86" customFormat="1" ht="63.75" customHeight="1">
      <c r="A584" s="13" t="s">
        <v>513</v>
      </c>
      <c r="B584" s="66" t="s">
        <v>514</v>
      </c>
      <c r="C584" s="66" t="s">
        <v>515</v>
      </c>
      <c r="D584" s="68">
        <v>44207</v>
      </c>
      <c r="E584" s="68">
        <v>44559</v>
      </c>
      <c r="F584" s="68">
        <v>44207</v>
      </c>
      <c r="G584" s="68">
        <v>44561</v>
      </c>
      <c r="H584" s="66" t="s">
        <v>8</v>
      </c>
      <c r="I584" s="46" t="s">
        <v>19</v>
      </c>
      <c r="J584" s="46" t="s">
        <v>19</v>
      </c>
      <c r="K584" s="39" t="s">
        <v>19</v>
      </c>
      <c r="L584" s="66" t="s">
        <v>803</v>
      </c>
      <c r="M584" s="64" t="s">
        <v>604</v>
      </c>
      <c r="N584" s="80"/>
      <c r="O584" s="80"/>
      <c r="P584" s="80"/>
      <c r="Q584" s="80"/>
      <c r="R584" s="80"/>
      <c r="S584" s="80"/>
      <c r="T584" s="80"/>
      <c r="U584" s="80"/>
      <c r="V584" s="80"/>
    </row>
    <row r="585" spans="1:22" ht="73.5" customHeight="1">
      <c r="A585" s="135" t="s">
        <v>9</v>
      </c>
      <c r="B585" s="99" t="s">
        <v>50</v>
      </c>
      <c r="C585" s="99" t="s">
        <v>409</v>
      </c>
      <c r="D585" s="143">
        <v>43831</v>
      </c>
      <c r="E585" s="143">
        <v>44561</v>
      </c>
      <c r="F585" s="143">
        <v>44197</v>
      </c>
      <c r="G585" s="143">
        <v>44561</v>
      </c>
      <c r="H585" s="99" t="s">
        <v>5</v>
      </c>
      <c r="I585" s="144">
        <f>I587+I588</f>
        <v>1194143.6600000001</v>
      </c>
      <c r="J585" s="144">
        <f>J587+J588</f>
        <v>1192148.20303</v>
      </c>
      <c r="K585" s="145">
        <f>J585/I585*100</f>
        <v>99.832896406283297</v>
      </c>
      <c r="L585" s="99"/>
      <c r="M585" s="135"/>
    </row>
    <row r="586" spans="1:22" ht="19.5" customHeight="1">
      <c r="A586" s="135"/>
      <c r="B586" s="99"/>
      <c r="C586" s="99"/>
      <c r="D586" s="143"/>
      <c r="E586" s="143"/>
      <c r="F586" s="143"/>
      <c r="G586" s="143"/>
      <c r="H586" s="99"/>
      <c r="I586" s="144"/>
      <c r="J586" s="144"/>
      <c r="K586" s="145"/>
      <c r="L586" s="99"/>
      <c r="M586" s="135"/>
    </row>
    <row r="587" spans="1:22" ht="31.5" customHeight="1">
      <c r="A587" s="135"/>
      <c r="B587" s="99"/>
      <c r="C587" s="99"/>
      <c r="D587" s="143"/>
      <c r="E587" s="143"/>
      <c r="F587" s="143"/>
      <c r="G587" s="143"/>
      <c r="H587" s="66" t="s">
        <v>7</v>
      </c>
      <c r="I587" s="70">
        <f>I589+I593+I594</f>
        <v>1118671.3</v>
      </c>
      <c r="J587" s="70">
        <f>J589+J593+J594</f>
        <v>1116830.1030299999</v>
      </c>
      <c r="K587" s="71">
        <f>J587/I587*100</f>
        <v>99.83541215636798</v>
      </c>
      <c r="L587" s="99"/>
      <c r="M587" s="135"/>
    </row>
    <row r="588" spans="1:22" s="6" customFormat="1" ht="38.25" customHeight="1">
      <c r="A588" s="135"/>
      <c r="B588" s="99"/>
      <c r="C588" s="99"/>
      <c r="D588" s="143"/>
      <c r="E588" s="143"/>
      <c r="F588" s="143"/>
      <c r="G588" s="143"/>
      <c r="H588" s="66" t="s">
        <v>10</v>
      </c>
      <c r="I588" s="70">
        <f>I590</f>
        <v>75472.36</v>
      </c>
      <c r="J588" s="46">
        <f>J590+J591</f>
        <v>75318.100000000006</v>
      </c>
      <c r="K588" s="71">
        <f t="shared" ref="K588" si="47">J588/I588*100</f>
        <v>99.795607292524053</v>
      </c>
      <c r="L588" s="99"/>
      <c r="M588" s="135"/>
      <c r="N588" s="8"/>
      <c r="O588" s="8"/>
      <c r="P588" s="76"/>
      <c r="Q588" s="76"/>
      <c r="R588" s="76"/>
      <c r="S588" s="76"/>
      <c r="T588" s="76"/>
      <c r="U588" s="76"/>
      <c r="V588" s="7"/>
    </row>
    <row r="589" spans="1:22" s="6" customFormat="1" ht="225.75" customHeight="1">
      <c r="A589" s="64" t="s">
        <v>11</v>
      </c>
      <c r="B589" s="66" t="s">
        <v>13</v>
      </c>
      <c r="C589" s="66" t="s">
        <v>409</v>
      </c>
      <c r="D589" s="68">
        <v>44197</v>
      </c>
      <c r="E589" s="68">
        <v>44561</v>
      </c>
      <c r="F589" s="68">
        <v>44197</v>
      </c>
      <c r="G589" s="68">
        <v>44561</v>
      </c>
      <c r="H589" s="66" t="s">
        <v>7</v>
      </c>
      <c r="I589" s="70">
        <v>63129.8</v>
      </c>
      <c r="J589" s="46">
        <v>61394.603029999998</v>
      </c>
      <c r="K589" s="71">
        <f t="shared" ref="K589" si="48">J589/I589*100</f>
        <v>97.251382120646653</v>
      </c>
      <c r="L589" s="66" t="s">
        <v>807</v>
      </c>
      <c r="M589" s="64" t="s">
        <v>607</v>
      </c>
      <c r="N589" s="8"/>
      <c r="O589" s="8"/>
      <c r="P589" s="76"/>
      <c r="Q589" s="76"/>
      <c r="R589" s="76"/>
      <c r="S589" s="76"/>
      <c r="T589" s="76"/>
      <c r="U589" s="76"/>
      <c r="V589" s="7"/>
    </row>
    <row r="590" spans="1:22" s="12" customFormat="1" ht="162" customHeight="1">
      <c r="A590" s="135" t="s">
        <v>12</v>
      </c>
      <c r="B590" s="99" t="s">
        <v>21</v>
      </c>
      <c r="C590" s="66" t="s">
        <v>809</v>
      </c>
      <c r="D590" s="68">
        <v>44197</v>
      </c>
      <c r="E590" s="68">
        <v>44561</v>
      </c>
      <c r="F590" s="68">
        <v>44197</v>
      </c>
      <c r="G590" s="68">
        <v>44561</v>
      </c>
      <c r="H590" s="99" t="s">
        <v>10</v>
      </c>
      <c r="I590" s="104">
        <f>75472.36</f>
        <v>75472.36</v>
      </c>
      <c r="J590" s="102">
        <f>72062+3256.1</f>
        <v>75318.100000000006</v>
      </c>
      <c r="K590" s="104">
        <f>J590/I590*100</f>
        <v>99.795607292524053</v>
      </c>
      <c r="L590" s="66" t="s">
        <v>823</v>
      </c>
      <c r="M590" s="64" t="s">
        <v>604</v>
      </c>
      <c r="N590" s="8"/>
      <c r="O590" s="8"/>
      <c r="P590" s="8"/>
      <c r="Q590" s="8"/>
      <c r="R590" s="8"/>
      <c r="S590" s="8"/>
      <c r="T590" s="8"/>
      <c r="U590" s="8"/>
      <c r="V590" s="11"/>
    </row>
    <row r="591" spans="1:22" s="12" customFormat="1" ht="74.25" customHeight="1">
      <c r="A591" s="135"/>
      <c r="B591" s="99"/>
      <c r="C591" s="66" t="s">
        <v>810</v>
      </c>
      <c r="D591" s="68">
        <v>44197</v>
      </c>
      <c r="E591" s="68">
        <v>44561</v>
      </c>
      <c r="F591" s="68">
        <v>44197</v>
      </c>
      <c r="G591" s="68">
        <v>44561</v>
      </c>
      <c r="H591" s="99"/>
      <c r="I591" s="105"/>
      <c r="J591" s="103"/>
      <c r="K591" s="105"/>
      <c r="L591" s="66" t="s">
        <v>22</v>
      </c>
      <c r="M591" s="64" t="s">
        <v>604</v>
      </c>
      <c r="N591" s="8"/>
      <c r="O591" s="8"/>
      <c r="P591" s="8"/>
      <c r="Q591" s="8"/>
      <c r="R591" s="8"/>
      <c r="S591" s="8"/>
      <c r="T591" s="8"/>
      <c r="U591" s="8"/>
      <c r="V591" s="11"/>
    </row>
    <row r="592" spans="1:22" s="12" customFormat="1" ht="200.25" customHeight="1">
      <c r="A592" s="63" t="s">
        <v>23</v>
      </c>
      <c r="B592" s="66" t="s">
        <v>24</v>
      </c>
      <c r="C592" s="66" t="s">
        <v>409</v>
      </c>
      <c r="D592" s="65">
        <v>44197</v>
      </c>
      <c r="E592" s="65">
        <v>44561</v>
      </c>
      <c r="F592" s="65">
        <v>44197</v>
      </c>
      <c r="G592" s="65">
        <v>44561</v>
      </c>
      <c r="H592" s="66" t="s">
        <v>7</v>
      </c>
      <c r="I592" s="70" t="s">
        <v>8</v>
      </c>
      <c r="J592" s="46" t="s">
        <v>19</v>
      </c>
      <c r="K592" s="71" t="s">
        <v>19</v>
      </c>
      <c r="L592" s="66" t="s">
        <v>808</v>
      </c>
      <c r="M592" s="64" t="s">
        <v>604</v>
      </c>
      <c r="N592" s="8"/>
      <c r="O592" s="8"/>
      <c r="P592" s="8"/>
      <c r="Q592" s="8"/>
      <c r="R592" s="8"/>
      <c r="S592" s="8"/>
      <c r="T592" s="8"/>
      <c r="U592" s="8"/>
      <c r="V592" s="11"/>
    </row>
    <row r="593" spans="1:22" s="6" customFormat="1" ht="179.25" customHeight="1">
      <c r="A593" s="63" t="s">
        <v>602</v>
      </c>
      <c r="B593" s="66" t="s">
        <v>603</v>
      </c>
      <c r="C593" s="66" t="s">
        <v>409</v>
      </c>
      <c r="D593" s="65">
        <v>44440</v>
      </c>
      <c r="E593" s="65">
        <v>44561</v>
      </c>
      <c r="F593" s="65">
        <v>44440</v>
      </c>
      <c r="G593" s="65">
        <v>44561</v>
      </c>
      <c r="H593" s="66" t="s">
        <v>7</v>
      </c>
      <c r="I593" s="70">
        <v>1025800</v>
      </c>
      <c r="J593" s="46">
        <v>1025694</v>
      </c>
      <c r="K593" s="71">
        <f>J593/I593*100</f>
        <v>99.989666601676745</v>
      </c>
      <c r="L593" s="66" t="s">
        <v>811</v>
      </c>
      <c r="M593" s="64" t="s">
        <v>604</v>
      </c>
      <c r="N593" s="8"/>
      <c r="O593" s="8"/>
      <c r="P593" s="76"/>
      <c r="Q593" s="76"/>
      <c r="R593" s="76"/>
      <c r="S593" s="76"/>
      <c r="T593" s="76"/>
      <c r="U593" s="76"/>
      <c r="V593" s="7"/>
    </row>
    <row r="594" spans="1:22" s="6" customFormat="1" ht="142.5" customHeight="1">
      <c r="A594" s="63" t="s">
        <v>812</v>
      </c>
      <c r="B594" s="66" t="s">
        <v>813</v>
      </c>
      <c r="C594" s="66" t="s">
        <v>409</v>
      </c>
      <c r="D594" s="65">
        <v>44553</v>
      </c>
      <c r="E594" s="65">
        <v>44561</v>
      </c>
      <c r="F594" s="65">
        <v>44553</v>
      </c>
      <c r="G594" s="65">
        <v>44561</v>
      </c>
      <c r="H594" s="66" t="s">
        <v>7</v>
      </c>
      <c r="I594" s="70">
        <v>29741.5</v>
      </c>
      <c r="J594" s="46">
        <v>29741.5</v>
      </c>
      <c r="K594" s="71">
        <f>J594/I594*100</f>
        <v>100</v>
      </c>
      <c r="L594" s="66" t="s">
        <v>814</v>
      </c>
      <c r="M594" s="64" t="s">
        <v>604</v>
      </c>
      <c r="N594" s="8"/>
      <c r="O594" s="8"/>
      <c r="P594" s="76"/>
      <c r="Q594" s="76"/>
      <c r="R594" s="76"/>
      <c r="S594" s="76"/>
      <c r="T594" s="76"/>
      <c r="U594" s="76"/>
      <c r="V594" s="7"/>
    </row>
    <row r="595" spans="1:22" s="6" customFormat="1" ht="121.5" customHeight="1">
      <c r="A595" s="63" t="s">
        <v>25</v>
      </c>
      <c r="B595" s="66" t="s">
        <v>26</v>
      </c>
      <c r="C595" s="66" t="s">
        <v>409</v>
      </c>
      <c r="D595" s="65">
        <v>44197</v>
      </c>
      <c r="E595" s="65">
        <v>44561</v>
      </c>
      <c r="F595" s="65">
        <v>44197</v>
      </c>
      <c r="G595" s="65"/>
      <c r="H595" s="66" t="s">
        <v>7</v>
      </c>
      <c r="I595" s="70">
        <f>I596</f>
        <v>279021.09999999998</v>
      </c>
      <c r="J595" s="46">
        <f>J596</f>
        <v>278188.05479999998</v>
      </c>
      <c r="K595" s="71">
        <f>J595/I595*100</f>
        <v>99.701440070302922</v>
      </c>
      <c r="L595" s="66"/>
      <c r="M595" s="64"/>
      <c r="N595" s="95"/>
      <c r="O595" s="8"/>
      <c r="P595" s="76"/>
      <c r="Q595" s="76"/>
      <c r="R595" s="76"/>
      <c r="S595" s="76"/>
      <c r="T595" s="76"/>
      <c r="U595" s="76"/>
      <c r="V595" s="7"/>
    </row>
    <row r="596" spans="1:22" s="6" customFormat="1" ht="191.25" customHeight="1">
      <c r="A596" s="63" t="s">
        <v>27</v>
      </c>
      <c r="B596" s="66" t="s">
        <v>28</v>
      </c>
      <c r="C596" s="66" t="s">
        <v>409</v>
      </c>
      <c r="D596" s="65">
        <v>44197</v>
      </c>
      <c r="E596" s="65">
        <v>44561</v>
      </c>
      <c r="F596" s="65">
        <v>44197</v>
      </c>
      <c r="G596" s="65">
        <v>44561</v>
      </c>
      <c r="H596" s="66" t="s">
        <v>7</v>
      </c>
      <c r="I596" s="70">
        <v>279021.09999999998</v>
      </c>
      <c r="J596" s="46">
        <v>278188.05479999998</v>
      </c>
      <c r="K596" s="71">
        <f>J596/I596*100</f>
        <v>99.701440070302922</v>
      </c>
      <c r="L596" s="66" t="s">
        <v>815</v>
      </c>
      <c r="M596" s="64" t="s">
        <v>604</v>
      </c>
      <c r="N596" s="8"/>
      <c r="O596" s="8"/>
      <c r="P596" s="76"/>
      <c r="Q596" s="76"/>
      <c r="R596" s="76"/>
      <c r="S596" s="76"/>
      <c r="T596" s="76"/>
      <c r="U596" s="76"/>
      <c r="V596" s="7"/>
    </row>
    <row r="597" spans="1:22" s="6" customFormat="1" ht="156" customHeight="1">
      <c r="A597" s="69" t="s">
        <v>29</v>
      </c>
      <c r="B597" s="66" t="s">
        <v>30</v>
      </c>
      <c r="C597" s="66" t="s">
        <v>409</v>
      </c>
      <c r="D597" s="65">
        <v>44197</v>
      </c>
      <c r="E597" s="65">
        <v>44561</v>
      </c>
      <c r="F597" s="65">
        <v>44197</v>
      </c>
      <c r="G597" s="65">
        <v>44561</v>
      </c>
      <c r="H597" s="66" t="s">
        <v>8</v>
      </c>
      <c r="I597" s="70" t="s">
        <v>19</v>
      </c>
      <c r="J597" s="46" t="s">
        <v>19</v>
      </c>
      <c r="K597" s="71"/>
      <c r="L597" s="66" t="s">
        <v>821</v>
      </c>
      <c r="M597" s="64" t="s">
        <v>604</v>
      </c>
      <c r="N597" s="8"/>
      <c r="O597" s="8"/>
      <c r="P597" s="76"/>
      <c r="Q597" s="76"/>
      <c r="R597" s="76"/>
      <c r="S597" s="76"/>
      <c r="T597" s="76"/>
      <c r="U597" s="76"/>
      <c r="V597" s="7"/>
    </row>
    <row r="598" spans="1:22" s="6" customFormat="1" ht="72.75" customHeight="1">
      <c r="A598" s="69">
        <v>8</v>
      </c>
      <c r="B598" s="66" t="s">
        <v>31</v>
      </c>
      <c r="C598" s="66" t="s">
        <v>409</v>
      </c>
      <c r="D598" s="65">
        <v>44197</v>
      </c>
      <c r="E598" s="65">
        <v>44561</v>
      </c>
      <c r="F598" s="65">
        <v>44197</v>
      </c>
      <c r="G598" s="65">
        <v>44561</v>
      </c>
      <c r="H598" s="66" t="s">
        <v>7</v>
      </c>
      <c r="I598" s="70">
        <f>I599+I600+I601</f>
        <v>243306.5</v>
      </c>
      <c r="J598" s="70">
        <f>J599+J600+J601</f>
        <v>243097.04626</v>
      </c>
      <c r="K598" s="70">
        <f>J598/I598*100</f>
        <v>99.913913627461653</v>
      </c>
      <c r="L598" s="66"/>
      <c r="M598" s="64"/>
      <c r="N598" s="8"/>
      <c r="O598" s="8"/>
      <c r="P598" s="76"/>
      <c r="Q598" s="76"/>
      <c r="R598" s="76"/>
      <c r="S598" s="76"/>
      <c r="T598" s="76"/>
      <c r="U598" s="76"/>
      <c r="V598" s="7"/>
    </row>
    <row r="599" spans="1:22" s="6" customFormat="1" ht="136.5" customHeight="1">
      <c r="A599" s="63" t="s">
        <v>32</v>
      </c>
      <c r="B599" s="66" t="s">
        <v>410</v>
      </c>
      <c r="C599" s="66" t="s">
        <v>409</v>
      </c>
      <c r="D599" s="65">
        <v>44197</v>
      </c>
      <c r="E599" s="65">
        <v>44561</v>
      </c>
      <c r="F599" s="65">
        <v>44197</v>
      </c>
      <c r="G599" s="65">
        <v>44561</v>
      </c>
      <c r="H599" s="66" t="s">
        <v>7</v>
      </c>
      <c r="I599" s="70" t="s">
        <v>820</v>
      </c>
      <c r="J599" s="46">
        <v>40001.046260000003</v>
      </c>
      <c r="K599" s="71">
        <f>J599/I599*100</f>
        <v>99.479106850200822</v>
      </c>
      <c r="L599" s="48" t="s">
        <v>822</v>
      </c>
      <c r="M599" s="64" t="s">
        <v>604</v>
      </c>
      <c r="N599" s="8"/>
      <c r="O599" s="8"/>
      <c r="P599" s="76"/>
      <c r="Q599" s="76"/>
      <c r="R599" s="76"/>
      <c r="S599" s="76"/>
      <c r="T599" s="76"/>
      <c r="U599" s="76"/>
      <c r="V599" s="7"/>
    </row>
    <row r="600" spans="1:22" ht="145.5" customHeight="1">
      <c r="A600" s="63" t="s">
        <v>33</v>
      </c>
      <c r="B600" s="66" t="s">
        <v>411</v>
      </c>
      <c r="C600" s="66" t="s">
        <v>409</v>
      </c>
      <c r="D600" s="65">
        <v>44197</v>
      </c>
      <c r="E600" s="65">
        <v>44561</v>
      </c>
      <c r="F600" s="65">
        <v>44197</v>
      </c>
      <c r="G600" s="65">
        <v>44561</v>
      </c>
      <c r="H600" s="66" t="s">
        <v>7</v>
      </c>
      <c r="I600" s="70">
        <v>132800</v>
      </c>
      <c r="J600" s="46">
        <v>132800</v>
      </c>
      <c r="K600" s="71">
        <v>100</v>
      </c>
      <c r="L600" s="66" t="s">
        <v>819</v>
      </c>
      <c r="M600" s="64" t="s">
        <v>604</v>
      </c>
    </row>
    <row r="601" spans="1:22" ht="116.25" customHeight="1">
      <c r="A601" s="63" t="s">
        <v>817</v>
      </c>
      <c r="B601" s="66" t="s">
        <v>816</v>
      </c>
      <c r="C601" s="66" t="s">
        <v>409</v>
      </c>
      <c r="D601" s="65">
        <v>44197</v>
      </c>
      <c r="E601" s="65">
        <v>44561</v>
      </c>
      <c r="F601" s="65">
        <v>44197</v>
      </c>
      <c r="G601" s="65">
        <v>44561</v>
      </c>
      <c r="H601" s="66" t="s">
        <v>7</v>
      </c>
      <c r="I601" s="70">
        <v>70296</v>
      </c>
      <c r="J601" s="46">
        <v>70296</v>
      </c>
      <c r="K601" s="71">
        <f>J601/I601*100</f>
        <v>100</v>
      </c>
      <c r="L601" s="66" t="s">
        <v>818</v>
      </c>
      <c r="M601" s="64" t="s">
        <v>604</v>
      </c>
    </row>
    <row r="602" spans="1:22" ht="93" customHeight="1">
      <c r="A602" s="63" t="s">
        <v>117</v>
      </c>
      <c r="B602" s="66" t="s">
        <v>114</v>
      </c>
      <c r="C602" s="66" t="s">
        <v>303</v>
      </c>
      <c r="D602" s="65">
        <v>44197</v>
      </c>
      <c r="E602" s="65">
        <v>44561</v>
      </c>
      <c r="F602" s="65">
        <v>44197</v>
      </c>
      <c r="G602" s="65">
        <v>44561</v>
      </c>
      <c r="H602" s="66" t="s">
        <v>8</v>
      </c>
      <c r="I602" s="70" t="s">
        <v>19</v>
      </c>
      <c r="J602" s="46" t="s">
        <v>19</v>
      </c>
      <c r="K602" s="71" t="s">
        <v>19</v>
      </c>
      <c r="L602" s="66"/>
      <c r="M602" s="64"/>
    </row>
    <row r="603" spans="1:22" ht="131.25" customHeight="1">
      <c r="A603" s="63" t="s">
        <v>118</v>
      </c>
      <c r="B603" s="66" t="s">
        <v>115</v>
      </c>
      <c r="C603" s="66" t="s">
        <v>303</v>
      </c>
      <c r="D603" s="65">
        <v>44197</v>
      </c>
      <c r="E603" s="65">
        <v>44561</v>
      </c>
      <c r="F603" s="65">
        <v>44197</v>
      </c>
      <c r="G603" s="65">
        <v>44561</v>
      </c>
      <c r="H603" s="66" t="s">
        <v>8</v>
      </c>
      <c r="I603" s="70" t="s">
        <v>19</v>
      </c>
      <c r="J603" s="46" t="s">
        <v>19</v>
      </c>
      <c r="K603" s="71" t="s">
        <v>19</v>
      </c>
      <c r="L603" s="66" t="s">
        <v>787</v>
      </c>
      <c r="M603" s="64" t="s">
        <v>604</v>
      </c>
    </row>
    <row r="604" spans="1:22" ht="297.75" customHeight="1">
      <c r="A604" s="63" t="s">
        <v>119</v>
      </c>
      <c r="B604" s="66" t="s">
        <v>116</v>
      </c>
      <c r="C604" s="66" t="s">
        <v>303</v>
      </c>
      <c r="D604" s="65">
        <v>44197</v>
      </c>
      <c r="E604" s="65">
        <v>44561</v>
      </c>
      <c r="F604" s="65">
        <v>44197</v>
      </c>
      <c r="G604" s="65">
        <v>44561</v>
      </c>
      <c r="H604" s="66" t="s">
        <v>8</v>
      </c>
      <c r="I604" s="70" t="s">
        <v>19</v>
      </c>
      <c r="J604" s="46" t="s">
        <v>19</v>
      </c>
      <c r="K604" s="71" t="s">
        <v>19</v>
      </c>
      <c r="L604" s="66" t="s">
        <v>786</v>
      </c>
      <c r="M604" s="64" t="s">
        <v>604</v>
      </c>
    </row>
    <row r="605" spans="1:22" ht="77.25" customHeight="1">
      <c r="A605" s="63" t="s">
        <v>125</v>
      </c>
      <c r="B605" s="66" t="s">
        <v>120</v>
      </c>
      <c r="C605" s="66" t="s">
        <v>502</v>
      </c>
      <c r="D605" s="65">
        <v>43831</v>
      </c>
      <c r="E605" s="65">
        <v>44561</v>
      </c>
      <c r="F605" s="65">
        <v>44197</v>
      </c>
      <c r="G605" s="65">
        <v>44561</v>
      </c>
      <c r="H605" s="66" t="s">
        <v>124</v>
      </c>
      <c r="I605" s="40">
        <f>I606+I607</f>
        <v>254170</v>
      </c>
      <c r="J605" s="40">
        <f>J606+J607</f>
        <v>254170</v>
      </c>
      <c r="K605" s="71">
        <f>J605/I605*100</f>
        <v>100</v>
      </c>
      <c r="L605" s="66"/>
      <c r="M605" s="1"/>
    </row>
    <row r="606" spans="1:22" ht="89.25">
      <c r="A606" s="63" t="s">
        <v>126</v>
      </c>
      <c r="B606" s="66" t="s">
        <v>121</v>
      </c>
      <c r="C606" s="66" t="s">
        <v>502</v>
      </c>
      <c r="D606" s="65">
        <v>43831</v>
      </c>
      <c r="E606" s="65">
        <v>44561</v>
      </c>
      <c r="F606" s="65">
        <v>44197</v>
      </c>
      <c r="G606" s="65">
        <v>44561</v>
      </c>
      <c r="H606" s="66" t="s">
        <v>124</v>
      </c>
      <c r="I606" s="40">
        <v>4600</v>
      </c>
      <c r="J606" s="46">
        <v>4600</v>
      </c>
      <c r="K606" s="71">
        <f>J606/I606*100</f>
        <v>100</v>
      </c>
      <c r="L606" s="66" t="s">
        <v>133</v>
      </c>
      <c r="M606" s="13" t="s">
        <v>604</v>
      </c>
    </row>
    <row r="607" spans="1:22" ht="89.25">
      <c r="A607" s="63" t="s">
        <v>127</v>
      </c>
      <c r="B607" s="66" t="s">
        <v>122</v>
      </c>
      <c r="C607" s="66" t="s">
        <v>502</v>
      </c>
      <c r="D607" s="65">
        <v>43831</v>
      </c>
      <c r="E607" s="65">
        <v>44561</v>
      </c>
      <c r="F607" s="65">
        <v>44197</v>
      </c>
      <c r="G607" s="65">
        <v>44561</v>
      </c>
      <c r="H607" s="66" t="s">
        <v>124</v>
      </c>
      <c r="I607" s="40">
        <v>249570</v>
      </c>
      <c r="J607" s="46">
        <v>249570</v>
      </c>
      <c r="K607" s="71">
        <f>J607/I607*100</f>
        <v>100</v>
      </c>
      <c r="L607" s="66" t="s">
        <v>133</v>
      </c>
      <c r="M607" s="13" t="s">
        <v>604</v>
      </c>
    </row>
    <row r="608" spans="1:22" ht="76.5">
      <c r="A608" s="63" t="s">
        <v>128</v>
      </c>
      <c r="B608" s="66" t="s">
        <v>123</v>
      </c>
      <c r="C608" s="66" t="s">
        <v>502</v>
      </c>
      <c r="D608" s="65">
        <v>43831</v>
      </c>
      <c r="E608" s="65">
        <v>44561</v>
      </c>
      <c r="F608" s="65">
        <v>44197</v>
      </c>
      <c r="G608" s="65">
        <v>44561</v>
      </c>
      <c r="H608" s="66" t="s">
        <v>7</v>
      </c>
      <c r="I608" s="40">
        <v>33800.6</v>
      </c>
      <c r="J608" s="46">
        <v>33029.62558</v>
      </c>
      <c r="K608" s="71">
        <f>J608/I608*100</f>
        <v>97.719051081933458</v>
      </c>
      <c r="L608" s="66" t="s">
        <v>134</v>
      </c>
      <c r="M608" s="13" t="s">
        <v>604</v>
      </c>
    </row>
    <row r="609" spans="1:12" ht="25.5">
      <c r="A609" s="9"/>
      <c r="B609" s="47" t="s">
        <v>836</v>
      </c>
      <c r="C609" s="33">
        <v>256</v>
      </c>
      <c r="D609" s="9"/>
      <c r="E609" s="9"/>
      <c r="F609" s="9"/>
      <c r="G609" s="9"/>
      <c r="H609" s="33"/>
      <c r="I609" s="10"/>
      <c r="J609" s="25"/>
      <c r="K609" s="9"/>
      <c r="L609" s="8"/>
    </row>
    <row r="610" spans="1:12" ht="25.5">
      <c r="A610" s="2"/>
      <c r="B610" s="47" t="s">
        <v>837</v>
      </c>
      <c r="C610" s="34">
        <v>239</v>
      </c>
      <c r="D610" s="2"/>
      <c r="E610" s="2"/>
      <c r="F610" s="2"/>
      <c r="G610" s="2"/>
      <c r="H610" s="34"/>
      <c r="I610" s="10"/>
      <c r="J610" s="26"/>
      <c r="K610" s="2"/>
      <c r="L610" s="3"/>
    </row>
    <row r="611" spans="1:12">
      <c r="A611" s="18"/>
      <c r="B611" s="18"/>
      <c r="C611" s="34"/>
      <c r="D611" s="2"/>
      <c r="E611" s="2"/>
      <c r="F611" s="2"/>
      <c r="G611" s="2"/>
      <c r="H611" s="34"/>
      <c r="I611" s="41"/>
      <c r="J611" s="26"/>
      <c r="K611" s="2"/>
      <c r="L611" s="3"/>
    </row>
    <row r="612" spans="1:12" ht="15">
      <c r="A612" s="151"/>
      <c r="B612" s="151"/>
      <c r="C612" s="151"/>
      <c r="D612" s="151"/>
      <c r="E612" s="151"/>
      <c r="F612" s="151"/>
      <c r="G612" s="151"/>
      <c r="H612" s="151"/>
      <c r="I612" s="151"/>
      <c r="J612" s="151"/>
      <c r="K612" s="151"/>
      <c r="L612" s="151"/>
    </row>
    <row r="613" spans="1:12">
      <c r="A613" s="2"/>
      <c r="B613" s="3"/>
      <c r="C613" s="34"/>
      <c r="D613" s="2"/>
      <c r="E613" s="2"/>
      <c r="F613" s="2"/>
      <c r="G613" s="2"/>
      <c r="H613" s="34"/>
      <c r="I613" s="10"/>
      <c r="J613" s="26"/>
      <c r="K613" s="2"/>
      <c r="L613" s="3"/>
    </row>
    <row r="614" spans="1:12">
      <c r="A614" s="2"/>
      <c r="B614" s="3"/>
      <c r="C614" s="34"/>
      <c r="D614" s="2"/>
      <c r="E614" s="2"/>
      <c r="F614" s="2"/>
      <c r="G614" s="2"/>
      <c r="H614" s="34"/>
      <c r="I614" s="10"/>
      <c r="J614" s="26"/>
      <c r="K614" s="2"/>
      <c r="L614" s="3"/>
    </row>
    <row r="615" spans="1:12">
      <c r="A615" s="2"/>
      <c r="B615" s="3"/>
      <c r="C615" s="34"/>
      <c r="D615" s="44"/>
      <c r="E615" s="2"/>
      <c r="F615" s="2"/>
      <c r="G615" s="2"/>
      <c r="H615" s="34"/>
      <c r="I615" s="10"/>
      <c r="J615" s="26"/>
      <c r="K615" s="2"/>
      <c r="L615" s="3"/>
    </row>
    <row r="616" spans="1:12">
      <c r="A616" s="4"/>
      <c r="B616" s="5"/>
      <c r="C616" s="35"/>
      <c r="D616" s="4"/>
      <c r="E616" s="4"/>
      <c r="F616" s="4"/>
      <c r="G616" s="4"/>
      <c r="H616" s="35"/>
      <c r="J616" s="27"/>
      <c r="K616" s="4"/>
      <c r="L616" s="5"/>
    </row>
    <row r="617" spans="1:12">
      <c r="A617" s="4"/>
      <c r="B617" s="150"/>
      <c r="C617" s="150"/>
      <c r="D617" s="150"/>
      <c r="E617" s="150"/>
      <c r="F617" s="150"/>
      <c r="G617" s="150"/>
      <c r="H617" s="35"/>
      <c r="J617" s="27"/>
      <c r="K617" s="4"/>
      <c r="L617" s="5"/>
    </row>
    <row r="618" spans="1:12">
      <c r="A618" s="4"/>
      <c r="B618" s="5"/>
      <c r="C618" s="35"/>
      <c r="D618" s="4"/>
      <c r="E618" s="4"/>
      <c r="F618" s="4"/>
      <c r="G618" s="4"/>
      <c r="H618" s="35"/>
      <c r="J618" s="27"/>
      <c r="K618" s="4"/>
      <c r="L618" s="5"/>
    </row>
    <row r="619" spans="1:12">
      <c r="A619" s="4"/>
      <c r="B619" s="5"/>
      <c r="C619" s="35"/>
      <c r="D619" s="4"/>
      <c r="E619" s="4"/>
      <c r="F619" s="4"/>
      <c r="G619" s="4"/>
      <c r="H619" s="35"/>
      <c r="J619" s="27"/>
      <c r="K619" s="4"/>
      <c r="L619" s="5"/>
    </row>
    <row r="620" spans="1:12">
      <c r="A620" s="4"/>
      <c r="B620" s="5"/>
      <c r="C620" s="35"/>
      <c r="D620" s="4"/>
      <c r="E620" s="4"/>
      <c r="F620" s="4"/>
      <c r="G620" s="4"/>
      <c r="H620" s="35"/>
      <c r="J620" s="27"/>
      <c r="K620" s="4"/>
      <c r="L620" s="5"/>
    </row>
    <row r="621" spans="1:12">
      <c r="A621" s="4"/>
      <c r="B621" s="5"/>
      <c r="C621" s="35"/>
      <c r="D621" s="4"/>
      <c r="E621" s="4"/>
      <c r="F621" s="4"/>
      <c r="G621" s="4"/>
      <c r="H621" s="35"/>
      <c r="J621" s="27"/>
      <c r="K621" s="4"/>
      <c r="L621" s="5"/>
    </row>
  </sheetData>
  <mergeCells count="1366">
    <mergeCell ref="A571:A573"/>
    <mergeCell ref="B571:B573"/>
    <mergeCell ref="C571:C573"/>
    <mergeCell ref="D571:D573"/>
    <mergeCell ref="E571:E573"/>
    <mergeCell ref="F571:F573"/>
    <mergeCell ref="G571:G573"/>
    <mergeCell ref="L571:L573"/>
    <mergeCell ref="M571:M573"/>
    <mergeCell ref="G461:G463"/>
    <mergeCell ref="L461:L463"/>
    <mergeCell ref="M461:M463"/>
    <mergeCell ref="A331:A333"/>
    <mergeCell ref="B331:B333"/>
    <mergeCell ref="C331:C333"/>
    <mergeCell ref="D331:D333"/>
    <mergeCell ref="E331:E333"/>
    <mergeCell ref="F331:F333"/>
    <mergeCell ref="G331:G333"/>
    <mergeCell ref="L331:L333"/>
    <mergeCell ref="M331:M333"/>
    <mergeCell ref="D342:D345"/>
    <mergeCell ref="F351:F354"/>
    <mergeCell ref="M527:M529"/>
    <mergeCell ref="E342:E345"/>
    <mergeCell ref="F342:F345"/>
    <mergeCell ref="G342:G345"/>
    <mergeCell ref="G347:G350"/>
    <mergeCell ref="B342:B345"/>
    <mergeCell ref="L342:L345"/>
    <mergeCell ref="A347:A350"/>
    <mergeCell ref="B347:B350"/>
    <mergeCell ref="A325:A327"/>
    <mergeCell ref="B325:B327"/>
    <mergeCell ref="C325:C327"/>
    <mergeCell ref="D325:D327"/>
    <mergeCell ref="E325:E327"/>
    <mergeCell ref="F325:F327"/>
    <mergeCell ref="G325:G327"/>
    <mergeCell ref="L325:L327"/>
    <mergeCell ref="M325:M327"/>
    <mergeCell ref="A328:A330"/>
    <mergeCell ref="B328:B330"/>
    <mergeCell ref="C328:C330"/>
    <mergeCell ref="D328:D330"/>
    <mergeCell ref="E328:E330"/>
    <mergeCell ref="F328:F330"/>
    <mergeCell ref="G328:G330"/>
    <mergeCell ref="L328:L330"/>
    <mergeCell ref="M328:M330"/>
    <mergeCell ref="A319:A321"/>
    <mergeCell ref="B319:B321"/>
    <mergeCell ref="C319:C321"/>
    <mergeCell ref="D319:D321"/>
    <mergeCell ref="E319:E321"/>
    <mergeCell ref="F319:F321"/>
    <mergeCell ref="G319:G321"/>
    <mergeCell ref="L319:L321"/>
    <mergeCell ref="M319:M321"/>
    <mergeCell ref="A322:A324"/>
    <mergeCell ref="B322:B324"/>
    <mergeCell ref="C322:C324"/>
    <mergeCell ref="D322:D324"/>
    <mergeCell ref="E322:E324"/>
    <mergeCell ref="F322:F324"/>
    <mergeCell ref="G322:G324"/>
    <mergeCell ref="L322:L324"/>
    <mergeCell ref="M322:M324"/>
    <mergeCell ref="A313:A315"/>
    <mergeCell ref="B313:B315"/>
    <mergeCell ref="C313:C315"/>
    <mergeCell ref="D313:D315"/>
    <mergeCell ref="E313:E315"/>
    <mergeCell ref="F313:F315"/>
    <mergeCell ref="G313:G315"/>
    <mergeCell ref="L313:L315"/>
    <mergeCell ref="M313:M315"/>
    <mergeCell ref="A316:A318"/>
    <mergeCell ref="B316:B318"/>
    <mergeCell ref="C316:C318"/>
    <mergeCell ref="D316:D318"/>
    <mergeCell ref="E316:E318"/>
    <mergeCell ref="F316:F318"/>
    <mergeCell ref="G316:G318"/>
    <mergeCell ref="L316:L318"/>
    <mergeCell ref="M316:M318"/>
    <mergeCell ref="M294:M296"/>
    <mergeCell ref="L297:L299"/>
    <mergeCell ref="M297:M299"/>
    <mergeCell ref="L300:L302"/>
    <mergeCell ref="L303:L305"/>
    <mergeCell ref="L306:L308"/>
    <mergeCell ref="M300:M302"/>
    <mergeCell ref="M303:M305"/>
    <mergeCell ref="M306:M308"/>
    <mergeCell ref="A310:A312"/>
    <mergeCell ref="B310:B312"/>
    <mergeCell ref="C310:C312"/>
    <mergeCell ref="D310:D312"/>
    <mergeCell ref="E310:E312"/>
    <mergeCell ref="F310:F312"/>
    <mergeCell ref="G310:G312"/>
    <mergeCell ref="L310:L312"/>
    <mergeCell ref="M310:M312"/>
    <mergeCell ref="F294:F296"/>
    <mergeCell ref="G294:G296"/>
    <mergeCell ref="D297:D299"/>
    <mergeCell ref="E297:E299"/>
    <mergeCell ref="F297:F299"/>
    <mergeCell ref="G297:G299"/>
    <mergeCell ref="D300:D302"/>
    <mergeCell ref="E300:E302"/>
    <mergeCell ref="F300:F302"/>
    <mergeCell ref="G300:G302"/>
    <mergeCell ref="D303:D305"/>
    <mergeCell ref="E303:E305"/>
    <mergeCell ref="F303:F305"/>
    <mergeCell ref="M286:M288"/>
    <mergeCell ref="A289:A291"/>
    <mergeCell ref="B289:B291"/>
    <mergeCell ref="C289:C291"/>
    <mergeCell ref="D289:D291"/>
    <mergeCell ref="E289:E291"/>
    <mergeCell ref="F289:F291"/>
    <mergeCell ref="G289:G291"/>
    <mergeCell ref="L289:L291"/>
    <mergeCell ref="M289:M291"/>
    <mergeCell ref="G303:G305"/>
    <mergeCell ref="D306:D308"/>
    <mergeCell ref="E306:E308"/>
    <mergeCell ref="F306:F308"/>
    <mergeCell ref="G306:G308"/>
    <mergeCell ref="A294:A296"/>
    <mergeCell ref="A297:A299"/>
    <mergeCell ref="A300:A302"/>
    <mergeCell ref="A303:A305"/>
    <mergeCell ref="A306:A308"/>
    <mergeCell ref="B294:B296"/>
    <mergeCell ref="B297:B299"/>
    <mergeCell ref="B300:B302"/>
    <mergeCell ref="B303:B305"/>
    <mergeCell ref="B306:B308"/>
    <mergeCell ref="C294:C296"/>
    <mergeCell ref="C297:C299"/>
    <mergeCell ref="C300:C302"/>
    <mergeCell ref="C303:C305"/>
    <mergeCell ref="C306:C308"/>
    <mergeCell ref="D294:D296"/>
    <mergeCell ref="E294:E296"/>
    <mergeCell ref="G280:G282"/>
    <mergeCell ref="L280:L282"/>
    <mergeCell ref="M280:M282"/>
    <mergeCell ref="L127:L129"/>
    <mergeCell ref="M127:M129"/>
    <mergeCell ref="G115:G117"/>
    <mergeCell ref="L115:L117"/>
    <mergeCell ref="A139:A141"/>
    <mergeCell ref="B139:B141"/>
    <mergeCell ref="C139:C141"/>
    <mergeCell ref="D139:D141"/>
    <mergeCell ref="E139:E141"/>
    <mergeCell ref="F139:F141"/>
    <mergeCell ref="G139:G141"/>
    <mergeCell ref="L139:L141"/>
    <mergeCell ref="M139:M141"/>
    <mergeCell ref="L133:L135"/>
    <mergeCell ref="M133:M135"/>
    <mergeCell ref="M283:M285"/>
    <mergeCell ref="A286:A288"/>
    <mergeCell ref="E351:E354"/>
    <mergeCell ref="D351:D354"/>
    <mergeCell ref="E347:E350"/>
    <mergeCell ref="F347:F350"/>
    <mergeCell ref="L347:L350"/>
    <mergeCell ref="L130:L132"/>
    <mergeCell ref="L58:L60"/>
    <mergeCell ref="M70:M72"/>
    <mergeCell ref="M73:M75"/>
    <mergeCell ref="F76:F78"/>
    <mergeCell ref="G76:G78"/>
    <mergeCell ref="L76:L78"/>
    <mergeCell ref="F64:F66"/>
    <mergeCell ref="G64:G66"/>
    <mergeCell ref="F67:F69"/>
    <mergeCell ref="G67:G69"/>
    <mergeCell ref="L64:L66"/>
    <mergeCell ref="L67:L69"/>
    <mergeCell ref="G70:G72"/>
    <mergeCell ref="L70:L72"/>
    <mergeCell ref="M103:M105"/>
    <mergeCell ref="A342:A345"/>
    <mergeCell ref="A109:A111"/>
    <mergeCell ref="B109:B111"/>
    <mergeCell ref="C109:C111"/>
    <mergeCell ref="D109:D111"/>
    <mergeCell ref="E109:E111"/>
    <mergeCell ref="F109:F111"/>
    <mergeCell ref="G109:G111"/>
    <mergeCell ref="L109:L111"/>
    <mergeCell ref="A527:A529"/>
    <mergeCell ref="B527:B529"/>
    <mergeCell ref="C527:C529"/>
    <mergeCell ref="D527:D529"/>
    <mergeCell ref="E527:E529"/>
    <mergeCell ref="F527:F529"/>
    <mergeCell ref="G527:G529"/>
    <mergeCell ref="L527:L529"/>
    <mergeCell ref="B286:B288"/>
    <mergeCell ref="C286:C288"/>
    <mergeCell ref="D286:D288"/>
    <mergeCell ref="E286:E288"/>
    <mergeCell ref="F286:F288"/>
    <mergeCell ref="G286:G288"/>
    <mergeCell ref="L286:L288"/>
    <mergeCell ref="L294:L296"/>
    <mergeCell ref="F70:F72"/>
    <mergeCell ref="E76:E78"/>
    <mergeCell ref="A283:A285"/>
    <mergeCell ref="B283:B285"/>
    <mergeCell ref="C283:C285"/>
    <mergeCell ref="D283:D285"/>
    <mergeCell ref="E283:E285"/>
    <mergeCell ref="F283:F285"/>
    <mergeCell ref="G283:G285"/>
    <mergeCell ref="L283:L285"/>
    <mergeCell ref="A280:A282"/>
    <mergeCell ref="B280:B282"/>
    <mergeCell ref="C280:C282"/>
    <mergeCell ref="D280:D282"/>
    <mergeCell ref="E280:E282"/>
    <mergeCell ref="F280:F282"/>
    <mergeCell ref="A3:L3"/>
    <mergeCell ref="L23:L25"/>
    <mergeCell ref="C23:C29"/>
    <mergeCell ref="C30:C32"/>
    <mergeCell ref="C33:C35"/>
    <mergeCell ref="C36:C37"/>
    <mergeCell ref="D23:D25"/>
    <mergeCell ref="E23:E25"/>
    <mergeCell ref="L27:L29"/>
    <mergeCell ref="G85:G87"/>
    <mergeCell ref="L85:L87"/>
    <mergeCell ref="M85:M87"/>
    <mergeCell ref="L40:L42"/>
    <mergeCell ref="M40:M42"/>
    <mergeCell ref="C58:C60"/>
    <mergeCell ref="A58:A60"/>
    <mergeCell ref="B58:B60"/>
    <mergeCell ref="C38:C39"/>
    <mergeCell ref="E61:E63"/>
    <mergeCell ref="F61:F63"/>
    <mergeCell ref="G61:G63"/>
    <mergeCell ref="L61:L63"/>
    <mergeCell ref="A64:A66"/>
    <mergeCell ref="A67:A69"/>
    <mergeCell ref="A76:A78"/>
    <mergeCell ref="B76:B78"/>
    <mergeCell ref="C76:C78"/>
    <mergeCell ref="D76:D78"/>
    <mergeCell ref="A10:A14"/>
    <mergeCell ref="E20:E22"/>
    <mergeCell ref="F20:F22"/>
    <mergeCell ref="G20:G22"/>
    <mergeCell ref="B617:G617"/>
    <mergeCell ref="A612:L612"/>
    <mergeCell ref="B590:B591"/>
    <mergeCell ref="A590:A591"/>
    <mergeCell ref="H590:H591"/>
    <mergeCell ref="I590:I591"/>
    <mergeCell ref="M58:M60"/>
    <mergeCell ref="M351:M354"/>
    <mergeCell ref="F73:F75"/>
    <mergeCell ref="G73:G75"/>
    <mergeCell ref="L73:L75"/>
    <mergeCell ref="A85:A87"/>
    <mergeCell ref="B85:B87"/>
    <mergeCell ref="C85:C87"/>
    <mergeCell ref="D85:D87"/>
    <mergeCell ref="E85:E87"/>
    <mergeCell ref="G351:G354"/>
    <mergeCell ref="M130:M132"/>
    <mergeCell ref="M115:M117"/>
    <mergeCell ref="A73:A75"/>
    <mergeCell ref="B73:B75"/>
    <mergeCell ref="C73:C75"/>
    <mergeCell ref="M118:M120"/>
    <mergeCell ref="A103:A105"/>
    <mergeCell ref="B103:B105"/>
    <mergeCell ref="C103:C105"/>
    <mergeCell ref="D103:D105"/>
    <mergeCell ref="E103:E105"/>
    <mergeCell ref="F103:F105"/>
    <mergeCell ref="G103:G105"/>
    <mergeCell ref="A61:A63"/>
    <mergeCell ref="B61:B63"/>
    <mergeCell ref="E585:E588"/>
    <mergeCell ref="L585:L588"/>
    <mergeCell ref="H585:H586"/>
    <mergeCell ref="I585:I586"/>
    <mergeCell ref="J585:J586"/>
    <mergeCell ref="K585:K586"/>
    <mergeCell ref="A1:L1"/>
    <mergeCell ref="A2:L2"/>
    <mergeCell ref="A4:L4"/>
    <mergeCell ref="L7:L8"/>
    <mergeCell ref="J7:J8"/>
    <mergeCell ref="K7:K8"/>
    <mergeCell ref="A7:A8"/>
    <mergeCell ref="B7:B8"/>
    <mergeCell ref="C7:C8"/>
    <mergeCell ref="F106:F108"/>
    <mergeCell ref="G106:G108"/>
    <mergeCell ref="L106:L108"/>
    <mergeCell ref="E133:E135"/>
    <mergeCell ref="F133:F135"/>
    <mergeCell ref="G133:G135"/>
    <mergeCell ref="F124:F126"/>
    <mergeCell ref="G124:G126"/>
    <mergeCell ref="A127:A129"/>
    <mergeCell ref="B127:B129"/>
    <mergeCell ref="C127:C129"/>
    <mergeCell ref="D127:D129"/>
    <mergeCell ref="E127:E129"/>
    <mergeCell ref="F127:F129"/>
    <mergeCell ref="G127:G129"/>
    <mergeCell ref="A23:A25"/>
    <mergeCell ref="A106:A108"/>
    <mergeCell ref="B16:B19"/>
    <mergeCell ref="C16:C19"/>
    <mergeCell ref="B64:B66"/>
    <mergeCell ref="B67:B69"/>
    <mergeCell ref="C64:C66"/>
    <mergeCell ref="C67:C69"/>
    <mergeCell ref="D64:D66"/>
    <mergeCell ref="D67:D69"/>
    <mergeCell ref="E64:E66"/>
    <mergeCell ref="E67:E69"/>
    <mergeCell ref="M76:M78"/>
    <mergeCell ref="M23:M25"/>
    <mergeCell ref="D16:D19"/>
    <mergeCell ref="E16:E19"/>
    <mergeCell ref="B20:B22"/>
    <mergeCell ref="C20:C22"/>
    <mergeCell ref="D20:D22"/>
    <mergeCell ref="M16:M19"/>
    <mergeCell ref="C61:C63"/>
    <mergeCell ref="D61:D63"/>
    <mergeCell ref="M61:M63"/>
    <mergeCell ref="M64:M66"/>
    <mergeCell ref="M67:M69"/>
    <mergeCell ref="M27:M29"/>
    <mergeCell ref="L20:L22"/>
    <mergeCell ref="B27:B29"/>
    <mergeCell ref="D27:D29"/>
    <mergeCell ref="E27:E29"/>
    <mergeCell ref="F27:F29"/>
    <mergeCell ref="G27:G29"/>
    <mergeCell ref="M7:M8"/>
    <mergeCell ref="M585:M588"/>
    <mergeCell ref="B23:B25"/>
    <mergeCell ref="I7:I8"/>
    <mergeCell ref="F7:G7"/>
    <mergeCell ref="A585:A588"/>
    <mergeCell ref="B585:B588"/>
    <mergeCell ref="C585:C588"/>
    <mergeCell ref="D585:D588"/>
    <mergeCell ref="G585:G588"/>
    <mergeCell ref="F585:F588"/>
    <mergeCell ref="H7:H8"/>
    <mergeCell ref="D7:E7"/>
    <mergeCell ref="F16:F19"/>
    <mergeCell ref="G16:G19"/>
    <mergeCell ref="L16:L19"/>
    <mergeCell ref="A20:A22"/>
    <mergeCell ref="D73:D75"/>
    <mergeCell ref="E73:E75"/>
    <mergeCell ref="L351:L354"/>
    <mergeCell ref="A351:A354"/>
    <mergeCell ref="B351:B354"/>
    <mergeCell ref="L103:L105"/>
    <mergeCell ref="G23:G25"/>
    <mergeCell ref="D347:D350"/>
    <mergeCell ref="A130:A132"/>
    <mergeCell ref="B106:B108"/>
    <mergeCell ref="C106:C108"/>
    <mergeCell ref="D106:D108"/>
    <mergeCell ref="E106:E108"/>
    <mergeCell ref="M20:M22"/>
    <mergeCell ref="A16:A19"/>
    <mergeCell ref="E124:E126"/>
    <mergeCell ref="B118:B120"/>
    <mergeCell ref="C118:C120"/>
    <mergeCell ref="D118:D120"/>
    <mergeCell ref="E118:E120"/>
    <mergeCell ref="F118:F120"/>
    <mergeCell ref="G118:G120"/>
    <mergeCell ref="F23:F25"/>
    <mergeCell ref="A70:A72"/>
    <mergeCell ref="M106:M108"/>
    <mergeCell ref="L124:L126"/>
    <mergeCell ref="M124:M126"/>
    <mergeCell ref="A121:A123"/>
    <mergeCell ref="B121:B123"/>
    <mergeCell ref="C121:C123"/>
    <mergeCell ref="D121:D123"/>
    <mergeCell ref="E121:E123"/>
    <mergeCell ref="F121:F123"/>
    <mergeCell ref="G121:G123"/>
    <mergeCell ref="L121:L123"/>
    <mergeCell ref="M121:M123"/>
    <mergeCell ref="A112:A114"/>
    <mergeCell ref="B112:B114"/>
    <mergeCell ref="C112:C114"/>
    <mergeCell ref="D112:D114"/>
    <mergeCell ref="E112:E114"/>
    <mergeCell ref="F112:F114"/>
    <mergeCell ref="G112:G114"/>
    <mergeCell ref="M109:M111"/>
    <mergeCell ref="L118:L120"/>
    <mergeCell ref="A27:A29"/>
    <mergeCell ref="L112:L114"/>
    <mergeCell ref="M112:M114"/>
    <mergeCell ref="A115:A117"/>
    <mergeCell ref="B115:B117"/>
    <mergeCell ref="C115:C117"/>
    <mergeCell ref="D115:D117"/>
    <mergeCell ref="E115:E117"/>
    <mergeCell ref="F115:F117"/>
    <mergeCell ref="A124:A126"/>
    <mergeCell ref="B124:B126"/>
    <mergeCell ref="C124:C126"/>
    <mergeCell ref="A136:A138"/>
    <mergeCell ref="B136:B138"/>
    <mergeCell ref="C136:C138"/>
    <mergeCell ref="D136:D138"/>
    <mergeCell ref="E136:E138"/>
    <mergeCell ref="F136:F138"/>
    <mergeCell ref="G136:G138"/>
    <mergeCell ref="L136:L138"/>
    <mergeCell ref="M136:M138"/>
    <mergeCell ref="D130:D132"/>
    <mergeCell ref="E130:E132"/>
    <mergeCell ref="F130:F132"/>
    <mergeCell ref="G130:G132"/>
    <mergeCell ref="A133:A135"/>
    <mergeCell ref="B133:B135"/>
    <mergeCell ref="C133:C135"/>
    <mergeCell ref="D133:D135"/>
    <mergeCell ref="B130:B132"/>
    <mergeCell ref="C130:C132"/>
    <mergeCell ref="A118:A120"/>
    <mergeCell ref="D124:D126"/>
    <mergeCell ref="A148:A150"/>
    <mergeCell ref="B148:B150"/>
    <mergeCell ref="C148:C150"/>
    <mergeCell ref="D148:D150"/>
    <mergeCell ref="E148:E150"/>
    <mergeCell ref="F148:F150"/>
    <mergeCell ref="G148:G150"/>
    <mergeCell ref="L148:L150"/>
    <mergeCell ref="M148:M150"/>
    <mergeCell ref="A142:A144"/>
    <mergeCell ref="B142:B144"/>
    <mergeCell ref="C142:C144"/>
    <mergeCell ref="D142:D144"/>
    <mergeCell ref="E142:E144"/>
    <mergeCell ref="F142:F144"/>
    <mergeCell ref="G142:G144"/>
    <mergeCell ref="L142:L144"/>
    <mergeCell ref="M142:M144"/>
    <mergeCell ref="A145:A147"/>
    <mergeCell ref="B145:B147"/>
    <mergeCell ref="C145:C147"/>
    <mergeCell ref="D145:D147"/>
    <mergeCell ref="E145:E147"/>
    <mergeCell ref="F145:F147"/>
    <mergeCell ref="G145:G147"/>
    <mergeCell ref="L145:L147"/>
    <mergeCell ref="M145:M147"/>
    <mergeCell ref="A154:A156"/>
    <mergeCell ref="B154:B156"/>
    <mergeCell ref="C154:C156"/>
    <mergeCell ref="D154:D156"/>
    <mergeCell ref="E154:E156"/>
    <mergeCell ref="F154:F156"/>
    <mergeCell ref="G154:G156"/>
    <mergeCell ref="L154:L156"/>
    <mergeCell ref="M154:M156"/>
    <mergeCell ref="A151:A153"/>
    <mergeCell ref="B151:B153"/>
    <mergeCell ref="C151:C153"/>
    <mergeCell ref="D151:D153"/>
    <mergeCell ref="E151:E153"/>
    <mergeCell ref="F151:F153"/>
    <mergeCell ref="G151:G153"/>
    <mergeCell ref="L151:L153"/>
    <mergeCell ref="M151:M153"/>
    <mergeCell ref="A160:A162"/>
    <mergeCell ref="B160:B162"/>
    <mergeCell ref="C160:C162"/>
    <mergeCell ref="D160:D162"/>
    <mergeCell ref="E160:E162"/>
    <mergeCell ref="F160:F162"/>
    <mergeCell ref="G160:G162"/>
    <mergeCell ref="L160:L162"/>
    <mergeCell ref="M160:M162"/>
    <mergeCell ref="A157:A159"/>
    <mergeCell ref="B157:B159"/>
    <mergeCell ref="C157:C159"/>
    <mergeCell ref="D157:D159"/>
    <mergeCell ref="E157:E159"/>
    <mergeCell ref="F157:F159"/>
    <mergeCell ref="G157:G159"/>
    <mergeCell ref="L157:L159"/>
    <mergeCell ref="M157:M159"/>
    <mergeCell ref="A166:A168"/>
    <mergeCell ref="B166:B168"/>
    <mergeCell ref="C166:C168"/>
    <mergeCell ref="D166:D168"/>
    <mergeCell ref="E166:E168"/>
    <mergeCell ref="F166:F168"/>
    <mergeCell ref="G166:G168"/>
    <mergeCell ref="L166:L168"/>
    <mergeCell ref="M166:M168"/>
    <mergeCell ref="A163:A165"/>
    <mergeCell ref="B163:B165"/>
    <mergeCell ref="C163:C165"/>
    <mergeCell ref="D163:D165"/>
    <mergeCell ref="E163:E165"/>
    <mergeCell ref="F163:F165"/>
    <mergeCell ref="G163:G165"/>
    <mergeCell ref="L163:L165"/>
    <mergeCell ref="M163:M165"/>
    <mergeCell ref="A175:A177"/>
    <mergeCell ref="B175:B177"/>
    <mergeCell ref="C175:C177"/>
    <mergeCell ref="D175:D177"/>
    <mergeCell ref="E175:E177"/>
    <mergeCell ref="F175:F177"/>
    <mergeCell ref="G175:G177"/>
    <mergeCell ref="L175:L177"/>
    <mergeCell ref="M175:M177"/>
    <mergeCell ref="A169:A171"/>
    <mergeCell ref="B169:B171"/>
    <mergeCell ref="C169:C171"/>
    <mergeCell ref="D169:D171"/>
    <mergeCell ref="E169:E171"/>
    <mergeCell ref="F169:F171"/>
    <mergeCell ref="G169:G171"/>
    <mergeCell ref="L169:L171"/>
    <mergeCell ref="M169:M171"/>
    <mergeCell ref="A172:A174"/>
    <mergeCell ref="B172:B174"/>
    <mergeCell ref="C172:C174"/>
    <mergeCell ref="D172:D174"/>
    <mergeCell ref="E172:E174"/>
    <mergeCell ref="F172:F174"/>
    <mergeCell ref="G172:G174"/>
    <mergeCell ref="L172:L174"/>
    <mergeCell ref="M172:M174"/>
    <mergeCell ref="A181:A183"/>
    <mergeCell ref="B181:B183"/>
    <mergeCell ref="C181:C183"/>
    <mergeCell ref="D181:D183"/>
    <mergeCell ref="E181:E183"/>
    <mergeCell ref="F181:F183"/>
    <mergeCell ref="G181:G183"/>
    <mergeCell ref="L181:L183"/>
    <mergeCell ref="M181:M183"/>
    <mergeCell ref="A178:A180"/>
    <mergeCell ref="B178:B180"/>
    <mergeCell ref="C178:C180"/>
    <mergeCell ref="D178:D180"/>
    <mergeCell ref="E178:E180"/>
    <mergeCell ref="F178:F180"/>
    <mergeCell ref="G178:G180"/>
    <mergeCell ref="L178:L180"/>
    <mergeCell ref="M178:M180"/>
    <mergeCell ref="A187:A189"/>
    <mergeCell ref="B187:B189"/>
    <mergeCell ref="C187:C189"/>
    <mergeCell ref="D187:D189"/>
    <mergeCell ref="E187:E189"/>
    <mergeCell ref="F187:F189"/>
    <mergeCell ref="G187:G189"/>
    <mergeCell ref="L187:L189"/>
    <mergeCell ref="M187:M189"/>
    <mergeCell ref="A184:A186"/>
    <mergeCell ref="B184:B186"/>
    <mergeCell ref="C184:C186"/>
    <mergeCell ref="D184:D186"/>
    <mergeCell ref="E184:E186"/>
    <mergeCell ref="F184:F186"/>
    <mergeCell ref="G184:G186"/>
    <mergeCell ref="L184:L186"/>
    <mergeCell ref="M184:M186"/>
    <mergeCell ref="A193:A195"/>
    <mergeCell ref="B193:B195"/>
    <mergeCell ref="C193:C195"/>
    <mergeCell ref="D193:D195"/>
    <mergeCell ref="E193:E195"/>
    <mergeCell ref="F193:F195"/>
    <mergeCell ref="G193:G195"/>
    <mergeCell ref="L193:L195"/>
    <mergeCell ref="M193:M195"/>
    <mergeCell ref="A190:A192"/>
    <mergeCell ref="B190:B192"/>
    <mergeCell ref="C190:C192"/>
    <mergeCell ref="D190:D192"/>
    <mergeCell ref="E190:E192"/>
    <mergeCell ref="F190:F192"/>
    <mergeCell ref="G190:G192"/>
    <mergeCell ref="L190:L192"/>
    <mergeCell ref="M190:M192"/>
    <mergeCell ref="A199:A201"/>
    <mergeCell ref="B199:B201"/>
    <mergeCell ref="C199:C201"/>
    <mergeCell ref="D199:D201"/>
    <mergeCell ref="E199:E201"/>
    <mergeCell ref="F199:F201"/>
    <mergeCell ref="G199:G201"/>
    <mergeCell ref="L199:L201"/>
    <mergeCell ref="M199:M201"/>
    <mergeCell ref="A196:A198"/>
    <mergeCell ref="B196:B198"/>
    <mergeCell ref="C196:C198"/>
    <mergeCell ref="D196:D198"/>
    <mergeCell ref="E196:E198"/>
    <mergeCell ref="F196:F198"/>
    <mergeCell ref="G196:G198"/>
    <mergeCell ref="L196:L198"/>
    <mergeCell ref="M196:M198"/>
    <mergeCell ref="A205:A207"/>
    <mergeCell ref="B205:B207"/>
    <mergeCell ref="C205:C207"/>
    <mergeCell ref="D205:D207"/>
    <mergeCell ref="E205:E207"/>
    <mergeCell ref="F205:F207"/>
    <mergeCell ref="G205:G207"/>
    <mergeCell ref="L205:L207"/>
    <mergeCell ref="M205:M207"/>
    <mergeCell ref="A202:A204"/>
    <mergeCell ref="B202:B204"/>
    <mergeCell ref="C202:C204"/>
    <mergeCell ref="D202:D204"/>
    <mergeCell ref="E202:E204"/>
    <mergeCell ref="F202:F204"/>
    <mergeCell ref="G202:G204"/>
    <mergeCell ref="L202:L204"/>
    <mergeCell ref="M202:M204"/>
    <mergeCell ref="A211:A213"/>
    <mergeCell ref="B211:B213"/>
    <mergeCell ref="C211:C213"/>
    <mergeCell ref="D211:D213"/>
    <mergeCell ref="E211:E213"/>
    <mergeCell ref="F211:F213"/>
    <mergeCell ref="G211:G213"/>
    <mergeCell ref="L211:L213"/>
    <mergeCell ref="M211:M213"/>
    <mergeCell ref="A208:A210"/>
    <mergeCell ref="B208:B210"/>
    <mergeCell ref="C208:C210"/>
    <mergeCell ref="D208:D210"/>
    <mergeCell ref="E208:E210"/>
    <mergeCell ref="F208:F210"/>
    <mergeCell ref="G208:G210"/>
    <mergeCell ref="L208:L210"/>
    <mergeCell ref="M208:M210"/>
    <mergeCell ref="A220:A222"/>
    <mergeCell ref="B220:B222"/>
    <mergeCell ref="C220:C222"/>
    <mergeCell ref="D220:D222"/>
    <mergeCell ref="E220:E222"/>
    <mergeCell ref="F220:F222"/>
    <mergeCell ref="G220:G222"/>
    <mergeCell ref="L220:L222"/>
    <mergeCell ref="M220:M222"/>
    <mergeCell ref="A214:A216"/>
    <mergeCell ref="B214:B216"/>
    <mergeCell ref="C214:C216"/>
    <mergeCell ref="D214:D216"/>
    <mergeCell ref="E214:E216"/>
    <mergeCell ref="F214:F216"/>
    <mergeCell ref="G214:G216"/>
    <mergeCell ref="L214:L216"/>
    <mergeCell ref="M214:M216"/>
    <mergeCell ref="A217:A219"/>
    <mergeCell ref="B217:B219"/>
    <mergeCell ref="C217:C219"/>
    <mergeCell ref="D217:D219"/>
    <mergeCell ref="E217:E219"/>
    <mergeCell ref="F217:F219"/>
    <mergeCell ref="G217:G219"/>
    <mergeCell ref="L217:L219"/>
    <mergeCell ref="M217:M219"/>
    <mergeCell ref="A226:A228"/>
    <mergeCell ref="B226:B228"/>
    <mergeCell ref="C226:C228"/>
    <mergeCell ref="D226:D228"/>
    <mergeCell ref="E226:E228"/>
    <mergeCell ref="F226:F228"/>
    <mergeCell ref="G226:G228"/>
    <mergeCell ref="L226:L228"/>
    <mergeCell ref="M226:M228"/>
    <mergeCell ref="A223:A225"/>
    <mergeCell ref="B223:B225"/>
    <mergeCell ref="C223:C225"/>
    <mergeCell ref="D223:D225"/>
    <mergeCell ref="E223:E225"/>
    <mergeCell ref="F223:F225"/>
    <mergeCell ref="G223:G225"/>
    <mergeCell ref="L223:L225"/>
    <mergeCell ref="M223:M225"/>
    <mergeCell ref="A232:A234"/>
    <mergeCell ref="B232:B234"/>
    <mergeCell ref="C232:C234"/>
    <mergeCell ref="D232:D234"/>
    <mergeCell ref="E232:E234"/>
    <mergeCell ref="F232:F234"/>
    <mergeCell ref="G232:G234"/>
    <mergeCell ref="L232:L234"/>
    <mergeCell ref="M232:M234"/>
    <mergeCell ref="A229:A231"/>
    <mergeCell ref="B229:B231"/>
    <mergeCell ref="C229:C231"/>
    <mergeCell ref="D229:D231"/>
    <mergeCell ref="E229:E231"/>
    <mergeCell ref="F229:F231"/>
    <mergeCell ref="G229:G231"/>
    <mergeCell ref="L229:L231"/>
    <mergeCell ref="M229:M231"/>
    <mergeCell ref="A238:A240"/>
    <mergeCell ref="B238:B240"/>
    <mergeCell ref="C238:C240"/>
    <mergeCell ref="D238:D240"/>
    <mergeCell ref="E238:E240"/>
    <mergeCell ref="F238:F240"/>
    <mergeCell ref="G238:G240"/>
    <mergeCell ref="L238:L240"/>
    <mergeCell ref="M238:M240"/>
    <mergeCell ref="A235:A237"/>
    <mergeCell ref="B235:B237"/>
    <mergeCell ref="C235:C237"/>
    <mergeCell ref="D235:D237"/>
    <mergeCell ref="E235:E237"/>
    <mergeCell ref="F235:F237"/>
    <mergeCell ref="G235:G237"/>
    <mergeCell ref="L235:L237"/>
    <mergeCell ref="M235:M237"/>
    <mergeCell ref="A247:A249"/>
    <mergeCell ref="B247:B249"/>
    <mergeCell ref="C247:C249"/>
    <mergeCell ref="D247:D249"/>
    <mergeCell ref="E247:E249"/>
    <mergeCell ref="F247:F249"/>
    <mergeCell ref="G247:G249"/>
    <mergeCell ref="L247:L249"/>
    <mergeCell ref="M247:M249"/>
    <mergeCell ref="A244:A246"/>
    <mergeCell ref="B244:B246"/>
    <mergeCell ref="C244:C246"/>
    <mergeCell ref="D244:D246"/>
    <mergeCell ref="E244:E246"/>
    <mergeCell ref="F244:F246"/>
    <mergeCell ref="G244:G246"/>
    <mergeCell ref="L244:L246"/>
    <mergeCell ref="M244:M246"/>
    <mergeCell ref="A253:A255"/>
    <mergeCell ref="B253:B255"/>
    <mergeCell ref="C253:C255"/>
    <mergeCell ref="D253:D255"/>
    <mergeCell ref="E253:E255"/>
    <mergeCell ref="F253:F255"/>
    <mergeCell ref="G253:G255"/>
    <mergeCell ref="L253:L255"/>
    <mergeCell ref="M253:M255"/>
    <mergeCell ref="A250:A252"/>
    <mergeCell ref="B250:B252"/>
    <mergeCell ref="C250:C252"/>
    <mergeCell ref="D250:D252"/>
    <mergeCell ref="E250:E252"/>
    <mergeCell ref="F250:F252"/>
    <mergeCell ref="G250:G252"/>
    <mergeCell ref="L250:L252"/>
    <mergeCell ref="M250:M252"/>
    <mergeCell ref="A259:A261"/>
    <mergeCell ref="B259:B261"/>
    <mergeCell ref="C259:C261"/>
    <mergeCell ref="D259:D261"/>
    <mergeCell ref="E259:E261"/>
    <mergeCell ref="F259:F261"/>
    <mergeCell ref="G259:G261"/>
    <mergeCell ref="L259:L261"/>
    <mergeCell ref="M259:M261"/>
    <mergeCell ref="A256:A258"/>
    <mergeCell ref="B256:B258"/>
    <mergeCell ref="C256:C258"/>
    <mergeCell ref="D256:D258"/>
    <mergeCell ref="E256:E258"/>
    <mergeCell ref="F256:F258"/>
    <mergeCell ref="G256:G258"/>
    <mergeCell ref="L256:L258"/>
    <mergeCell ref="M256:M258"/>
    <mergeCell ref="A265:A267"/>
    <mergeCell ref="B265:B267"/>
    <mergeCell ref="C265:C267"/>
    <mergeCell ref="D265:D267"/>
    <mergeCell ref="E265:E267"/>
    <mergeCell ref="F265:F267"/>
    <mergeCell ref="G265:G267"/>
    <mergeCell ref="L265:L267"/>
    <mergeCell ref="M265:M267"/>
    <mergeCell ref="A262:A264"/>
    <mergeCell ref="B262:B264"/>
    <mergeCell ref="C262:C264"/>
    <mergeCell ref="D262:D264"/>
    <mergeCell ref="E262:E264"/>
    <mergeCell ref="F262:F264"/>
    <mergeCell ref="G262:G264"/>
    <mergeCell ref="L262:L264"/>
    <mergeCell ref="M262:M264"/>
    <mergeCell ref="A271:A273"/>
    <mergeCell ref="B271:B273"/>
    <mergeCell ref="C271:C273"/>
    <mergeCell ref="D271:D273"/>
    <mergeCell ref="E271:E273"/>
    <mergeCell ref="F271:F273"/>
    <mergeCell ref="G271:G273"/>
    <mergeCell ref="L271:L273"/>
    <mergeCell ref="M271:M273"/>
    <mergeCell ref="A268:A270"/>
    <mergeCell ref="B268:B270"/>
    <mergeCell ref="C268:C270"/>
    <mergeCell ref="D268:D270"/>
    <mergeCell ref="E268:E270"/>
    <mergeCell ref="F268:F270"/>
    <mergeCell ref="G268:G270"/>
    <mergeCell ref="L268:L270"/>
    <mergeCell ref="M268:M270"/>
    <mergeCell ref="A356:A358"/>
    <mergeCell ref="B356:B358"/>
    <mergeCell ref="C356:C358"/>
    <mergeCell ref="D356:D358"/>
    <mergeCell ref="E356:E358"/>
    <mergeCell ref="F356:F358"/>
    <mergeCell ref="G356:G358"/>
    <mergeCell ref="L356:L358"/>
    <mergeCell ref="M356:M358"/>
    <mergeCell ref="C342:C345"/>
    <mergeCell ref="C347:C350"/>
    <mergeCell ref="C351:C354"/>
    <mergeCell ref="M347:M350"/>
    <mergeCell ref="A274:A276"/>
    <mergeCell ref="B274:B276"/>
    <mergeCell ref="C274:C276"/>
    <mergeCell ref="D274:D276"/>
    <mergeCell ref="E274:E276"/>
    <mergeCell ref="F274:F276"/>
    <mergeCell ref="G274:G276"/>
    <mergeCell ref="L274:L276"/>
    <mergeCell ref="M274:M276"/>
    <mergeCell ref="A277:A279"/>
    <mergeCell ref="B277:B279"/>
    <mergeCell ref="C277:C279"/>
    <mergeCell ref="D277:D279"/>
    <mergeCell ref="E277:E279"/>
    <mergeCell ref="F277:F279"/>
    <mergeCell ref="G277:G279"/>
    <mergeCell ref="L277:L279"/>
    <mergeCell ref="M277:M279"/>
    <mergeCell ref="M342:M345"/>
    <mergeCell ref="A363:A365"/>
    <mergeCell ref="B363:B365"/>
    <mergeCell ref="C363:C365"/>
    <mergeCell ref="D363:D365"/>
    <mergeCell ref="E363:E365"/>
    <mergeCell ref="F363:F365"/>
    <mergeCell ref="G363:G365"/>
    <mergeCell ref="L363:L365"/>
    <mergeCell ref="M363:M365"/>
    <mergeCell ref="A359:A361"/>
    <mergeCell ref="B359:B361"/>
    <mergeCell ref="C359:C361"/>
    <mergeCell ref="D359:D361"/>
    <mergeCell ref="E359:E361"/>
    <mergeCell ref="F359:F361"/>
    <mergeCell ref="G359:G361"/>
    <mergeCell ref="L359:L361"/>
    <mergeCell ref="M359:M361"/>
    <mergeCell ref="A369:A371"/>
    <mergeCell ref="B369:B371"/>
    <mergeCell ref="C369:C371"/>
    <mergeCell ref="D369:D371"/>
    <mergeCell ref="E369:E371"/>
    <mergeCell ref="F369:F371"/>
    <mergeCell ref="G369:G371"/>
    <mergeCell ref="L369:L371"/>
    <mergeCell ref="M369:M371"/>
    <mergeCell ref="A366:A368"/>
    <mergeCell ref="B366:B368"/>
    <mergeCell ref="C366:C368"/>
    <mergeCell ref="D366:D368"/>
    <mergeCell ref="E366:E368"/>
    <mergeCell ref="F366:F368"/>
    <mergeCell ref="G366:G368"/>
    <mergeCell ref="L366:L368"/>
    <mergeCell ref="M366:M368"/>
    <mergeCell ref="A375:A377"/>
    <mergeCell ref="B375:B377"/>
    <mergeCell ref="C375:C377"/>
    <mergeCell ref="D375:D377"/>
    <mergeCell ref="E375:E377"/>
    <mergeCell ref="F375:F377"/>
    <mergeCell ref="G375:G377"/>
    <mergeCell ref="L375:L377"/>
    <mergeCell ref="M375:M377"/>
    <mergeCell ref="A372:A374"/>
    <mergeCell ref="B372:B374"/>
    <mergeCell ref="C372:C374"/>
    <mergeCell ref="D372:D374"/>
    <mergeCell ref="E372:E374"/>
    <mergeCell ref="F372:F374"/>
    <mergeCell ref="G372:G374"/>
    <mergeCell ref="L372:L374"/>
    <mergeCell ref="M372:M374"/>
    <mergeCell ref="A381:A383"/>
    <mergeCell ref="B381:B383"/>
    <mergeCell ref="C381:C383"/>
    <mergeCell ref="D381:D383"/>
    <mergeCell ref="E381:E383"/>
    <mergeCell ref="F381:F383"/>
    <mergeCell ref="G381:G383"/>
    <mergeCell ref="L381:L383"/>
    <mergeCell ref="M381:M383"/>
    <mergeCell ref="A378:A380"/>
    <mergeCell ref="B378:B380"/>
    <mergeCell ref="C378:C380"/>
    <mergeCell ref="D378:D380"/>
    <mergeCell ref="E378:E380"/>
    <mergeCell ref="F378:F380"/>
    <mergeCell ref="G378:G380"/>
    <mergeCell ref="L378:L380"/>
    <mergeCell ref="M378:M380"/>
    <mergeCell ref="A387:A389"/>
    <mergeCell ref="B387:B389"/>
    <mergeCell ref="C387:C389"/>
    <mergeCell ref="D387:D389"/>
    <mergeCell ref="E387:E389"/>
    <mergeCell ref="F387:F389"/>
    <mergeCell ref="G387:G389"/>
    <mergeCell ref="L387:L389"/>
    <mergeCell ref="M387:M389"/>
    <mergeCell ref="A384:A386"/>
    <mergeCell ref="B384:B386"/>
    <mergeCell ref="C384:C386"/>
    <mergeCell ref="D384:D386"/>
    <mergeCell ref="E384:E386"/>
    <mergeCell ref="F384:F386"/>
    <mergeCell ref="G384:G386"/>
    <mergeCell ref="L384:L386"/>
    <mergeCell ref="M384:M386"/>
    <mergeCell ref="A393:A395"/>
    <mergeCell ref="B393:B395"/>
    <mergeCell ref="C393:C395"/>
    <mergeCell ref="D393:D395"/>
    <mergeCell ref="E393:E395"/>
    <mergeCell ref="F393:F395"/>
    <mergeCell ref="G393:G395"/>
    <mergeCell ref="L393:L395"/>
    <mergeCell ref="M393:M395"/>
    <mergeCell ref="A390:A392"/>
    <mergeCell ref="B390:B392"/>
    <mergeCell ref="C390:C392"/>
    <mergeCell ref="D390:D392"/>
    <mergeCell ref="E390:E392"/>
    <mergeCell ref="F390:F392"/>
    <mergeCell ref="G390:G392"/>
    <mergeCell ref="L390:L392"/>
    <mergeCell ref="M390:M392"/>
    <mergeCell ref="A405:A407"/>
    <mergeCell ref="B405:B407"/>
    <mergeCell ref="C405:C407"/>
    <mergeCell ref="D405:D407"/>
    <mergeCell ref="E405:E407"/>
    <mergeCell ref="F405:F407"/>
    <mergeCell ref="G405:G407"/>
    <mergeCell ref="L405:L407"/>
    <mergeCell ref="M405:M407"/>
    <mergeCell ref="A396:A398"/>
    <mergeCell ref="B396:B398"/>
    <mergeCell ref="C396:C398"/>
    <mergeCell ref="D396:D398"/>
    <mergeCell ref="E396:E398"/>
    <mergeCell ref="F396:F398"/>
    <mergeCell ref="G396:G398"/>
    <mergeCell ref="L396:L398"/>
    <mergeCell ref="M396:M398"/>
    <mergeCell ref="A402:A404"/>
    <mergeCell ref="B402:B404"/>
    <mergeCell ref="C402:C404"/>
    <mergeCell ref="D402:D404"/>
    <mergeCell ref="E402:E404"/>
    <mergeCell ref="F402:F404"/>
    <mergeCell ref="G402:G404"/>
    <mergeCell ref="L402:L404"/>
    <mergeCell ref="M402:M404"/>
    <mergeCell ref="A411:A413"/>
    <mergeCell ref="B411:B413"/>
    <mergeCell ref="C411:C413"/>
    <mergeCell ref="D411:D413"/>
    <mergeCell ref="E411:E413"/>
    <mergeCell ref="F411:F413"/>
    <mergeCell ref="G411:G413"/>
    <mergeCell ref="L411:L413"/>
    <mergeCell ref="M411:M413"/>
    <mergeCell ref="A408:A410"/>
    <mergeCell ref="B408:B410"/>
    <mergeCell ref="C408:C410"/>
    <mergeCell ref="D408:D410"/>
    <mergeCell ref="E408:E410"/>
    <mergeCell ref="F408:F410"/>
    <mergeCell ref="G408:G410"/>
    <mergeCell ref="L408:L410"/>
    <mergeCell ref="M408:M410"/>
    <mergeCell ref="A418:A420"/>
    <mergeCell ref="B418:B420"/>
    <mergeCell ref="C418:C420"/>
    <mergeCell ref="D418:D420"/>
    <mergeCell ref="E418:E420"/>
    <mergeCell ref="F418:F420"/>
    <mergeCell ref="G418:G420"/>
    <mergeCell ref="L418:L420"/>
    <mergeCell ref="M418:M420"/>
    <mergeCell ref="A415:A417"/>
    <mergeCell ref="B415:B417"/>
    <mergeCell ref="C415:C417"/>
    <mergeCell ref="D415:D417"/>
    <mergeCell ref="E415:E417"/>
    <mergeCell ref="F415:F417"/>
    <mergeCell ref="G415:G417"/>
    <mergeCell ref="L415:L417"/>
    <mergeCell ref="M415:M417"/>
    <mergeCell ref="A424:A426"/>
    <mergeCell ref="B424:B426"/>
    <mergeCell ref="C424:C426"/>
    <mergeCell ref="D424:D426"/>
    <mergeCell ref="E424:E426"/>
    <mergeCell ref="F424:F426"/>
    <mergeCell ref="G424:G426"/>
    <mergeCell ref="L424:L426"/>
    <mergeCell ref="M424:M426"/>
    <mergeCell ref="A421:A423"/>
    <mergeCell ref="B421:B423"/>
    <mergeCell ref="C421:C423"/>
    <mergeCell ref="D421:D423"/>
    <mergeCell ref="E421:E423"/>
    <mergeCell ref="F421:F423"/>
    <mergeCell ref="G421:G423"/>
    <mergeCell ref="L421:L423"/>
    <mergeCell ref="M421:M423"/>
    <mergeCell ref="A430:A432"/>
    <mergeCell ref="B430:B432"/>
    <mergeCell ref="C430:C432"/>
    <mergeCell ref="D430:D432"/>
    <mergeCell ref="E430:E432"/>
    <mergeCell ref="F430:F432"/>
    <mergeCell ref="G430:G432"/>
    <mergeCell ref="L430:L432"/>
    <mergeCell ref="M430:M432"/>
    <mergeCell ref="A427:A429"/>
    <mergeCell ref="B427:B429"/>
    <mergeCell ref="C427:C429"/>
    <mergeCell ref="D427:D429"/>
    <mergeCell ref="E427:E429"/>
    <mergeCell ref="F427:F429"/>
    <mergeCell ref="G427:G429"/>
    <mergeCell ref="L427:L429"/>
    <mergeCell ref="M427:M429"/>
    <mergeCell ref="A437:A439"/>
    <mergeCell ref="B437:B439"/>
    <mergeCell ref="C437:C439"/>
    <mergeCell ref="D437:D439"/>
    <mergeCell ref="E437:E439"/>
    <mergeCell ref="F437:F439"/>
    <mergeCell ref="G437:G439"/>
    <mergeCell ref="L437:L439"/>
    <mergeCell ref="M437:M439"/>
    <mergeCell ref="A433:A435"/>
    <mergeCell ref="B433:B435"/>
    <mergeCell ref="C433:C435"/>
    <mergeCell ref="D433:D435"/>
    <mergeCell ref="E433:E435"/>
    <mergeCell ref="F433:F435"/>
    <mergeCell ref="G433:G435"/>
    <mergeCell ref="L433:L435"/>
    <mergeCell ref="M433:M435"/>
    <mergeCell ref="C443:C445"/>
    <mergeCell ref="D443:D445"/>
    <mergeCell ref="E443:E445"/>
    <mergeCell ref="F443:F445"/>
    <mergeCell ref="G443:G445"/>
    <mergeCell ref="L443:L445"/>
    <mergeCell ref="M443:M445"/>
    <mergeCell ref="A440:A442"/>
    <mergeCell ref="B440:B442"/>
    <mergeCell ref="C440:C442"/>
    <mergeCell ref="D440:D442"/>
    <mergeCell ref="E440:E442"/>
    <mergeCell ref="F440:F442"/>
    <mergeCell ref="G440:G442"/>
    <mergeCell ref="L440:L442"/>
    <mergeCell ref="M440:M442"/>
    <mergeCell ref="A446:A448"/>
    <mergeCell ref="B446:B448"/>
    <mergeCell ref="C446:C448"/>
    <mergeCell ref="D446:D448"/>
    <mergeCell ref="E446:E448"/>
    <mergeCell ref="C554:C556"/>
    <mergeCell ref="D554:D556"/>
    <mergeCell ref="L512:L514"/>
    <mergeCell ref="M512:M514"/>
    <mergeCell ref="A455:A457"/>
    <mergeCell ref="B455:B457"/>
    <mergeCell ref="C455:C457"/>
    <mergeCell ref="D455:D457"/>
    <mergeCell ref="E455:E457"/>
    <mergeCell ref="F455:F457"/>
    <mergeCell ref="G455:G457"/>
    <mergeCell ref="L455:L457"/>
    <mergeCell ref="M455:M457"/>
    <mergeCell ref="A452:A454"/>
    <mergeCell ref="B452:B454"/>
    <mergeCell ref="C452:C454"/>
    <mergeCell ref="D452:D454"/>
    <mergeCell ref="E452:E454"/>
    <mergeCell ref="F452:F454"/>
    <mergeCell ref="G452:G454"/>
    <mergeCell ref="L452:L454"/>
    <mergeCell ref="M452:M454"/>
    <mergeCell ref="A495:A498"/>
    <mergeCell ref="B495:B498"/>
    <mergeCell ref="A490:A493"/>
    <mergeCell ref="B490:B493"/>
    <mergeCell ref="C490:C493"/>
    <mergeCell ref="D490:D493"/>
    <mergeCell ref="E490:E493"/>
    <mergeCell ref="F490:F493"/>
    <mergeCell ref="G490:G493"/>
    <mergeCell ref="L490:L493"/>
    <mergeCell ref="A515:A517"/>
    <mergeCell ref="B515:B517"/>
    <mergeCell ref="C515:C517"/>
    <mergeCell ref="D515:D517"/>
    <mergeCell ref="E515:E517"/>
    <mergeCell ref="F515:F517"/>
    <mergeCell ref="G515:G517"/>
    <mergeCell ref="L515:L517"/>
    <mergeCell ref="M515:M517"/>
    <mergeCell ref="A512:A514"/>
    <mergeCell ref="B512:B514"/>
    <mergeCell ref="C567:C569"/>
    <mergeCell ref="C564:C566"/>
    <mergeCell ref="C561:C563"/>
    <mergeCell ref="C512:C514"/>
    <mergeCell ref="D512:D514"/>
    <mergeCell ref="E512:E514"/>
    <mergeCell ref="F512:F514"/>
    <mergeCell ref="G512:G514"/>
    <mergeCell ref="A518:A520"/>
    <mergeCell ref="B518:B520"/>
    <mergeCell ref="C518:C520"/>
    <mergeCell ref="D518:D520"/>
    <mergeCell ref="E518:E520"/>
    <mergeCell ref="F518:F520"/>
    <mergeCell ref="G518:G520"/>
    <mergeCell ref="L518:L520"/>
    <mergeCell ref="M518:M520"/>
    <mergeCell ref="A554:A556"/>
    <mergeCell ref="B554:B556"/>
    <mergeCell ref="E554:E556"/>
    <mergeCell ref="F554:F556"/>
    <mergeCell ref="M91:M93"/>
    <mergeCell ref="M88:M90"/>
    <mergeCell ref="A40:A42"/>
    <mergeCell ref="B40:B42"/>
    <mergeCell ref="C40:C42"/>
    <mergeCell ref="D40:D42"/>
    <mergeCell ref="E40:E42"/>
    <mergeCell ref="F40:F42"/>
    <mergeCell ref="G40:G42"/>
    <mergeCell ref="F100:F102"/>
    <mergeCell ref="G97:G99"/>
    <mergeCell ref="G100:G102"/>
    <mergeCell ref="L97:L99"/>
    <mergeCell ref="L100:L102"/>
    <mergeCell ref="F58:F60"/>
    <mergeCell ref="G58:G60"/>
    <mergeCell ref="C91:C93"/>
    <mergeCell ref="D91:D93"/>
    <mergeCell ref="E91:E93"/>
    <mergeCell ref="F91:F93"/>
    <mergeCell ref="G91:G93"/>
    <mergeCell ref="L91:L93"/>
    <mergeCell ref="F85:F87"/>
    <mergeCell ref="L88:L90"/>
    <mergeCell ref="B70:B72"/>
    <mergeCell ref="C70:C72"/>
    <mergeCell ref="D70:D72"/>
    <mergeCell ref="E70:E72"/>
    <mergeCell ref="A91:A93"/>
    <mergeCell ref="B91:B93"/>
    <mergeCell ref="D58:D60"/>
    <mergeCell ref="E58:E60"/>
    <mergeCell ref="D82:D84"/>
    <mergeCell ref="E79:E81"/>
    <mergeCell ref="E82:E84"/>
    <mergeCell ref="F79:F81"/>
    <mergeCell ref="F82:F84"/>
    <mergeCell ref="G79:G81"/>
    <mergeCell ref="G82:G84"/>
    <mergeCell ref="L79:L81"/>
    <mergeCell ref="L82:L84"/>
    <mergeCell ref="M79:M81"/>
    <mergeCell ref="M82:M84"/>
    <mergeCell ref="A88:A90"/>
    <mergeCell ref="B88:B90"/>
    <mergeCell ref="C88:C90"/>
    <mergeCell ref="D88:D90"/>
    <mergeCell ref="E88:E90"/>
    <mergeCell ref="F88:F90"/>
    <mergeCell ref="G88:G90"/>
    <mergeCell ref="A79:A81"/>
    <mergeCell ref="A82:A84"/>
    <mergeCell ref="B79:B81"/>
    <mergeCell ref="B82:B84"/>
    <mergeCell ref="C79:C81"/>
    <mergeCell ref="C82:C84"/>
    <mergeCell ref="D79:D81"/>
    <mergeCell ref="G507:G510"/>
    <mergeCell ref="L507:L510"/>
    <mergeCell ref="A94:A96"/>
    <mergeCell ref="B94:B96"/>
    <mergeCell ref="C94:C96"/>
    <mergeCell ref="D94:D96"/>
    <mergeCell ref="E94:E96"/>
    <mergeCell ref="F94:F96"/>
    <mergeCell ref="G94:G96"/>
    <mergeCell ref="L94:L96"/>
    <mergeCell ref="M94:M96"/>
    <mergeCell ref="A97:A99"/>
    <mergeCell ref="A100:A102"/>
    <mergeCell ref="B97:B99"/>
    <mergeCell ref="B100:B102"/>
    <mergeCell ref="C97:C99"/>
    <mergeCell ref="C100:C102"/>
    <mergeCell ref="D97:D99"/>
    <mergeCell ref="D100:D102"/>
    <mergeCell ref="E97:E99"/>
    <mergeCell ref="F97:F99"/>
    <mergeCell ref="E100:E102"/>
    <mergeCell ref="M97:M99"/>
    <mergeCell ref="M100:M102"/>
    <mergeCell ref="M490:M493"/>
    <mergeCell ref="F461:F463"/>
    <mergeCell ref="F446:F448"/>
    <mergeCell ref="G446:G448"/>
    <mergeCell ref="L446:L448"/>
    <mergeCell ref="M446:M448"/>
    <mergeCell ref="A443:A445"/>
    <mergeCell ref="B443:B445"/>
    <mergeCell ref="L503:L505"/>
    <mergeCell ref="M503:M505"/>
    <mergeCell ref="G554:G556"/>
    <mergeCell ref="L554:L556"/>
    <mergeCell ref="M554:M556"/>
    <mergeCell ref="A531:A533"/>
    <mergeCell ref="B531:B533"/>
    <mergeCell ref="C531:C533"/>
    <mergeCell ref="D531:D533"/>
    <mergeCell ref="E531:E533"/>
    <mergeCell ref="F531:F533"/>
    <mergeCell ref="G531:G533"/>
    <mergeCell ref="L531:L533"/>
    <mergeCell ref="M531:M533"/>
    <mergeCell ref="A449:A451"/>
    <mergeCell ref="B449:B451"/>
    <mergeCell ref="C449:C451"/>
    <mergeCell ref="D449:D451"/>
    <mergeCell ref="E449:E451"/>
    <mergeCell ref="F449:F451"/>
    <mergeCell ref="G449:G451"/>
    <mergeCell ref="L449:L451"/>
    <mergeCell ref="M449:M451"/>
    <mergeCell ref="A458:A460"/>
    <mergeCell ref="B458:B460"/>
    <mergeCell ref="C458:C460"/>
    <mergeCell ref="D458:D460"/>
    <mergeCell ref="E458:E460"/>
    <mergeCell ref="F458:F460"/>
    <mergeCell ref="G458:G460"/>
    <mergeCell ref="L458:L460"/>
    <mergeCell ref="M458:M460"/>
    <mergeCell ref="D5:I5"/>
    <mergeCell ref="A241:A243"/>
    <mergeCell ref="B241:B243"/>
    <mergeCell ref="C241:C243"/>
    <mergeCell ref="D241:D243"/>
    <mergeCell ref="E241:E243"/>
    <mergeCell ref="F241:F243"/>
    <mergeCell ref="G241:G243"/>
    <mergeCell ref="L241:L243"/>
    <mergeCell ref="M241:M243"/>
    <mergeCell ref="A507:A510"/>
    <mergeCell ref="B507:B510"/>
    <mergeCell ref="C507:C510"/>
    <mergeCell ref="D507:D510"/>
    <mergeCell ref="A461:A463"/>
    <mergeCell ref="B461:B463"/>
    <mergeCell ref="C461:C463"/>
    <mergeCell ref="D461:D463"/>
    <mergeCell ref="E461:E463"/>
    <mergeCell ref="E507:E510"/>
    <mergeCell ref="F507:F510"/>
    <mergeCell ref="M507:M510"/>
    <mergeCell ref="C495:C498"/>
    <mergeCell ref="D495:D498"/>
    <mergeCell ref="E495:E498"/>
    <mergeCell ref="F495:F498"/>
    <mergeCell ref="G495:G498"/>
    <mergeCell ref="L495:L498"/>
    <mergeCell ref="M495:M498"/>
    <mergeCell ref="A499:A502"/>
    <mergeCell ref="B499:B502"/>
    <mergeCell ref="C499:C502"/>
    <mergeCell ref="B10:B15"/>
    <mergeCell ref="C10:C15"/>
    <mergeCell ref="D10:D15"/>
    <mergeCell ref="E10:E15"/>
    <mergeCell ref="F10:F15"/>
    <mergeCell ref="G10:G15"/>
    <mergeCell ref="L10:L15"/>
    <mergeCell ref="M10:M15"/>
    <mergeCell ref="J590:J591"/>
    <mergeCell ref="K590:K591"/>
    <mergeCell ref="A580:A582"/>
    <mergeCell ref="B580:B582"/>
    <mergeCell ref="C580:C582"/>
    <mergeCell ref="D580:D582"/>
    <mergeCell ref="E580:E582"/>
    <mergeCell ref="F580:F582"/>
    <mergeCell ref="G580:G582"/>
    <mergeCell ref="L580:L582"/>
    <mergeCell ref="M580:M582"/>
    <mergeCell ref="D499:D502"/>
    <mergeCell ref="E499:E502"/>
    <mergeCell ref="F499:F502"/>
    <mergeCell ref="G499:G502"/>
    <mergeCell ref="L499:L502"/>
    <mergeCell ref="M499:M502"/>
    <mergeCell ref="A503:A505"/>
    <mergeCell ref="B503:B505"/>
    <mergeCell ref="C503:C505"/>
    <mergeCell ref="D503:D505"/>
    <mergeCell ref="E503:E505"/>
    <mergeCell ref="F503:F505"/>
    <mergeCell ref="G503:G505"/>
  </mergeCells>
  <phoneticPr fontId="4" type="noConversion"/>
  <pageMargins left="0.70866141732283472" right="0.70866141732283472" top="0.55118110236220474" bottom="0.55118110236220474" header="0.31496062992125984" footer="0.31496062992125984"/>
  <pageSetup scale="64" fitToHeight="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4" type="noConversion"/>
  <printOptions gridLines="1" gridLinesSet="0"/>
  <pageMargins left="0.75" right="0.75" top="1" bottom="1" header="0.5" footer="0.5"/>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honeticPr fontId="4" type="noConversion"/>
  <printOptions gridLines="1" gridLinesSet="0"/>
  <pageMargins left="0.75" right="0.75" top="1" bottom="1" header="0.5" footer="0.5"/>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6</vt:i4>
      </vt:variant>
      <vt:variant>
        <vt:lpstr>Именованные диапазоны</vt:lpstr>
      </vt:variant>
      <vt:variant>
        <vt:i4>2</vt:i4>
      </vt:variant>
    </vt:vector>
  </HeadingPairs>
  <TitlesOfParts>
    <vt:vector size="8" baseType="lpstr">
      <vt:lpstr>отчет за 12 месяцев</vt:lpstr>
      <vt:lpstr>Sheet2</vt:lpstr>
      <vt:lpstr>Sheet3</vt:lpstr>
      <vt:lpstr>Sheet4</vt:lpstr>
      <vt:lpstr>Sheet5</vt:lpstr>
      <vt:lpstr>Sheet6</vt:lpstr>
      <vt:lpstr>'отчет за 12 месяцев'!Заголовки_для_печати</vt:lpstr>
      <vt:lpstr>'отчет за 12 месяцев'!Область_печати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Zharovskih</dc:creator>
  <cp:lastModifiedBy>Пользователь Windows</cp:lastModifiedBy>
  <cp:lastPrinted>2022-02-18T12:40:19Z</cp:lastPrinted>
  <dcterms:created xsi:type="dcterms:W3CDTF">2016-02-18T08:12:40Z</dcterms:created>
  <dcterms:modified xsi:type="dcterms:W3CDTF">2022-06-02T10:29:01Z</dcterms:modified>
</cp:coreProperties>
</file>